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016" windowWidth="15360" windowHeight="8328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K31" i="1"/>
  <c r="K35"/>
  <c r="K41"/>
  <c r="J81"/>
  <c r="J82" s="1"/>
  <c r="F60"/>
  <c r="I76"/>
  <c r="G120"/>
  <c r="G121"/>
  <c r="G122"/>
  <c r="AP29"/>
  <c r="N16"/>
  <c r="BA27"/>
  <c r="K52"/>
  <c r="K45"/>
  <c r="K56"/>
  <c r="O124"/>
  <c r="Q116"/>
  <c r="Q85"/>
  <c r="S77"/>
  <c r="AU19"/>
  <c r="AU21" s="1"/>
  <c r="AP49"/>
  <c r="BA29" l="1"/>
  <c r="G77"/>
  <c r="G78" s="1"/>
  <c r="F77"/>
  <c r="F62" l="1"/>
  <c r="F64" s="1"/>
  <c r="F66" s="1"/>
  <c r="C78" s="1"/>
  <c r="F78"/>
  <c r="L69" l="1"/>
  <c r="D86"/>
  <c r="D87" s="1"/>
  <c r="F68" s="1"/>
  <c r="F70" s="1"/>
  <c r="F72" l="1"/>
  <c r="J72" s="1"/>
</calcChain>
</file>

<file path=xl/sharedStrings.xml><?xml version="1.0" encoding="utf-8"?>
<sst xmlns="http://schemas.openxmlformats.org/spreadsheetml/2006/main" count="125" uniqueCount="55">
  <si>
    <t xml:space="preserve">                                                           SIMULADOR DE CUSTO DE  ANÁLISES LAMAT - ENTRE COM OS DADOS NOS CAMPOS EM AMARELO</t>
  </si>
  <si>
    <t>TGA-SDT</t>
  </si>
  <si>
    <t>DSC</t>
  </si>
  <si>
    <t>mais isotermas e rampas de aquecimento e resfriamento</t>
  </si>
  <si>
    <t>SEU TEMPO TOTAL POR AMOSTRA É: (MINUTOS)</t>
  </si>
  <si>
    <t>HORAS</t>
  </si>
  <si>
    <t>SEU TEMPO TOTAL POR AMOSTRA EM HORAS É:</t>
  </si>
  <si>
    <t>AMOSTRAS</t>
  </si>
  <si>
    <t>R$</t>
  </si>
  <si>
    <t>SEU CUSTO POR AMOSTRA:</t>
  </si>
  <si>
    <t>CUSTO DA ANÁLISE DE TODAS AMOSTRAS:</t>
  </si>
  <si>
    <t>TERMOANÁLISES</t>
  </si>
  <si>
    <r>
      <t>1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aquecimento =</t>
    </r>
  </si>
  <si>
    <r>
      <t>1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resfriamento =</t>
    </r>
  </si>
  <si>
    <r>
      <t>2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aquecimento =</t>
    </r>
  </si>
  <si>
    <r>
      <t xml:space="preserve"> 2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resfriamento =</t>
    </r>
  </si>
  <si>
    <t>mais isotermas e rampas de aquecimentos e resfriamento</t>
  </si>
  <si>
    <r>
      <t>3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aquecimento =</t>
    </r>
  </si>
  <si>
    <r>
      <t>3</t>
    </r>
    <r>
      <rPr>
        <b/>
        <vertAlign val="superscript"/>
        <sz val="18"/>
        <rFont val="Arial"/>
        <family val="2"/>
      </rPr>
      <t>a</t>
    </r>
    <r>
      <rPr>
        <b/>
        <sz val="18"/>
        <rFont val="Arial"/>
        <family val="2"/>
      </rPr>
      <t xml:space="preserve"> rampa de resfriamento=</t>
    </r>
  </si>
  <si>
    <t>SEU TEMPO TOTAL DE ISOTERMAS É (MINUTOS)</t>
  </si>
  <si>
    <t>SEU TEMPO TOTAL DE RAMPAS (MINUTOS)</t>
  </si>
  <si>
    <t>ANÁLISE</t>
  </si>
  <si>
    <t>MEMBROS DO PROJETO</t>
  </si>
  <si>
    <t>UFRGS</t>
  </si>
  <si>
    <t>EXTERNO</t>
  </si>
  <si>
    <t>TGA</t>
  </si>
  <si>
    <t>10  R$ / HORA</t>
  </si>
  <si>
    <t>30  R$ / HORA</t>
  </si>
  <si>
    <t>100  R$ / HORA</t>
  </si>
  <si>
    <t>TGA-MS</t>
  </si>
  <si>
    <t>90  R$ / HORA</t>
  </si>
  <si>
    <t>300  R$ / HORA</t>
  </si>
  <si>
    <t>15  R$ / HORA</t>
  </si>
  <si>
    <t>45  R$ / HORA</t>
  </si>
  <si>
    <t>150  R$ / HORA</t>
  </si>
  <si>
    <t>SDT-FTIR</t>
  </si>
  <si>
    <t>DSC SUB-AMBIENTE</t>
  </si>
  <si>
    <t>VALOR</t>
  </si>
  <si>
    <t>valor da análise mais panelinha</t>
  </si>
  <si>
    <t>FTIR</t>
  </si>
  <si>
    <t>FTIR + MICROSCÓPIO</t>
  </si>
  <si>
    <t>SEU CUSTO TOTAL DE ANÁLISES (EM R$) É:</t>
  </si>
  <si>
    <t>200  R$ / HORA</t>
  </si>
  <si>
    <t>temperatura inicial =</t>
  </si>
  <si>
    <t>°C</t>
  </si>
  <si>
    <t>°C/min</t>
  </si>
  <si>
    <t>até</t>
  </si>
  <si>
    <t>Isoterma de =</t>
  </si>
  <si>
    <t>minutos</t>
  </si>
  <si>
    <t>DIGITE O NÚMERO DE AMOSTRAS (OBRIGATÓRIO) =</t>
  </si>
  <si>
    <t>dsc e dsc sub</t>
  </si>
  <si>
    <t xml:space="preserve">DIGITE NO CAMPO AO LADO:                                                                                                                1  para membros do PROJETO LAMAT                                                                                                                                                                                                              2 para membros da UFRGS                                                                                                              </t>
  </si>
  <si>
    <t>BASEADO NA FICHA DE DESCRIÇÃO DE ANÁLISE - LAMAT - PREENCHA AS CÉLULAS AMARELAS.  SE O USUÁRIO NÃO UTILIZA A ETAPA ENTRE COM 0 NÚMERO  ( 0 ) OU NÃO PREENCHA.</t>
  </si>
  <si>
    <t xml:space="preserve">DIGITE NO CAMPO AO LADO: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SE O USUÁRIO QUER ANÁLISE DE DSC E NÃO  TEM  A PANELINHA (O SIMULADRO ADICIONARÁ R$ 25 AO CUSTO DE ANÁLISE POR AMOSTRA).                                                                                                                                                                     2 SE O USUÁRIO FORNECE A PANELINHA  DE DSC  OU  UTILIZA O (SDT OU TGA).     </t>
  </si>
  <si>
    <t xml:space="preserve">DIGITE NO CAMPO AO LADO:                                                                                                                 1  para ANÁLISES DE TGA                                                                                                                        2 para ANÁLISES DE DSC                                                                                                                        3 para ANÁLISES DE DSC SUB-AMBIENTE                                                                                             4  para ANÁLISES DE SDT                                                                                                                                      5 para ANÁLISES TGA-MS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</si>
</sst>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i/>
      <sz val="18"/>
      <name val="Arial"/>
      <family val="2"/>
    </font>
    <font>
      <b/>
      <vertAlign val="superscript"/>
      <sz val="18"/>
      <name val="Arial"/>
      <family val="2"/>
    </font>
    <font>
      <sz val="20"/>
      <name val="Arial"/>
      <family val="2"/>
    </font>
    <font>
      <b/>
      <sz val="2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26"/>
      <name val="Arial"/>
      <family val="2"/>
    </font>
    <font>
      <b/>
      <sz val="18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distributed"/>
    </xf>
    <xf numFmtId="0" fontId="8" fillId="0" borderId="0" xfId="0" applyFont="1" applyFill="1" applyAlignment="1">
      <alignment vertical="distributed"/>
    </xf>
    <xf numFmtId="0" fontId="2" fillId="0" borderId="2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0" fillId="0" borderId="0" xfId="0" applyBorder="1"/>
    <xf numFmtId="0" fontId="5" fillId="0" borderId="0" xfId="0" applyFont="1" applyFill="1" applyBorder="1" applyAlignment="1">
      <alignment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vertical="distributed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distributed"/>
    </xf>
    <xf numFmtId="0" fontId="2" fillId="3" borderId="0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" vertical="distributed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2" fillId="0" borderId="4" xfId="0" applyFont="1" applyFill="1" applyBorder="1" applyAlignment="1">
      <alignment horizontal="right" vertical="distributed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distributed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right" vertical="distributed"/>
    </xf>
    <xf numFmtId="0" fontId="5" fillId="0" borderId="2" xfId="0" applyFont="1" applyFill="1" applyBorder="1" applyAlignment="1">
      <alignment vertical="distributed"/>
    </xf>
    <xf numFmtId="0" fontId="2" fillId="3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 wrapText="1"/>
    </xf>
    <xf numFmtId="2" fontId="2" fillId="0" borderId="0" xfId="0" applyNumberFormat="1" applyFont="1" applyFill="1" applyBorder="1" applyAlignment="1">
      <alignment horizontal="center" vertical="distributed" wrapText="1"/>
    </xf>
    <xf numFmtId="0" fontId="8" fillId="2" borderId="2" xfId="0" applyFont="1" applyFill="1" applyBorder="1" applyAlignment="1">
      <alignment horizontal="center" vertical="distributed" wrapText="1"/>
    </xf>
    <xf numFmtId="0" fontId="8" fillId="0" borderId="0" xfId="0" applyFont="1" applyFill="1" applyBorder="1" applyAlignment="1">
      <alignment horizontal="center" vertical="distributed" wrapText="1"/>
    </xf>
    <xf numFmtId="0" fontId="5" fillId="0" borderId="2" xfId="0" applyFont="1" applyFill="1" applyBorder="1" applyAlignment="1">
      <alignment vertical="distributed" wrapText="1"/>
    </xf>
    <xf numFmtId="0" fontId="5" fillId="2" borderId="4" xfId="0" applyFont="1" applyFill="1" applyBorder="1" applyAlignment="1">
      <alignment horizontal="center" vertical="distributed" wrapText="1"/>
    </xf>
    <xf numFmtId="2" fontId="5" fillId="2" borderId="1" xfId="0" applyNumberFormat="1" applyFont="1" applyFill="1" applyBorder="1" applyAlignment="1">
      <alignment horizontal="center" vertical="distributed" wrapText="1"/>
    </xf>
    <xf numFmtId="0" fontId="8" fillId="0" borderId="0" xfId="0" applyFont="1" applyFill="1" applyBorder="1" applyAlignment="1">
      <alignment horizontal="center" vertical="distributed"/>
    </xf>
    <xf numFmtId="0" fontId="8" fillId="0" borderId="0" xfId="0" applyFont="1" applyFill="1" applyBorder="1" applyAlignment="1"/>
    <xf numFmtId="0" fontId="8" fillId="3" borderId="5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13" fillId="0" borderId="0" xfId="0" applyFont="1"/>
    <xf numFmtId="0" fontId="8" fillId="0" borderId="0" xfId="0" applyFont="1" applyFill="1" applyBorder="1" applyAlignment="1">
      <alignment vertical="distributed"/>
    </xf>
    <xf numFmtId="0" fontId="8" fillId="2" borderId="1" xfId="0" applyFont="1" applyFill="1" applyBorder="1" applyAlignment="1">
      <alignment horizontal="center" vertical="distributed" wrapText="1"/>
    </xf>
    <xf numFmtId="0" fontId="13" fillId="0" borderId="0" xfId="0" applyFont="1" applyAlignment="1">
      <alignment horizontal="center" vertical="distributed"/>
    </xf>
    <xf numFmtId="0" fontId="8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4" borderId="7" xfId="0" applyFont="1" applyFill="1" applyBorder="1" applyAlignment="1">
      <alignment horizontal="center" vertical="distributed" wrapText="1"/>
    </xf>
    <xf numFmtId="1" fontId="8" fillId="4" borderId="7" xfId="0" applyNumberFormat="1" applyFont="1" applyFill="1" applyBorder="1" applyAlignment="1">
      <alignment horizontal="center" vertical="distributed" wrapText="1"/>
    </xf>
    <xf numFmtId="2" fontId="8" fillId="4" borderId="7" xfId="0" applyNumberFormat="1" applyFont="1" applyFill="1" applyBorder="1" applyAlignment="1">
      <alignment horizontal="center" vertical="distributed" wrapText="1"/>
    </xf>
    <xf numFmtId="2" fontId="8" fillId="4" borderId="7" xfId="0" applyNumberFormat="1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right" vertical="distributed"/>
    </xf>
    <xf numFmtId="2" fontId="2" fillId="5" borderId="5" xfId="0" applyNumberFormat="1" applyFont="1" applyFill="1" applyBorder="1" applyAlignment="1">
      <alignment horizontal="center" vertical="distributed" wrapText="1"/>
    </xf>
    <xf numFmtId="0" fontId="0" fillId="0" borderId="0" xfId="0" applyFill="1" applyProtection="1">
      <protection hidden="1"/>
    </xf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 applyFill="1" applyAlignment="1">
      <alignment horizontal="centerContinuous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distributed"/>
    </xf>
    <xf numFmtId="0" fontId="20" fillId="4" borderId="1" xfId="0" applyFont="1" applyFill="1" applyBorder="1" applyAlignment="1">
      <alignment horizontal="center" vertical="distributed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3" fillId="6" borderId="4" xfId="0" applyFont="1" applyFill="1" applyBorder="1" applyAlignment="1">
      <alignment horizontal="center" vertical="distributed" wrapText="1"/>
    </xf>
    <xf numFmtId="2" fontId="5" fillId="0" borderId="5" xfId="0" applyNumberFormat="1" applyFont="1" applyFill="1" applyBorder="1" applyAlignment="1">
      <alignment horizontal="center" vertical="distributed" wrapText="1"/>
    </xf>
    <xf numFmtId="0" fontId="5" fillId="4" borderId="14" xfId="0" applyFont="1" applyFill="1" applyBorder="1" applyAlignment="1">
      <alignment horizontal="center" vertical="distributed"/>
    </xf>
    <xf numFmtId="0" fontId="5" fillId="4" borderId="8" xfId="0" applyFont="1" applyFill="1" applyBorder="1" applyAlignment="1">
      <alignment horizontal="center" vertical="distributed"/>
    </xf>
    <xf numFmtId="0" fontId="5" fillId="4" borderId="9" xfId="0" applyFont="1" applyFill="1" applyBorder="1" applyAlignment="1">
      <alignment horizontal="center" vertical="distributed"/>
    </xf>
    <xf numFmtId="0" fontId="5" fillId="4" borderId="6" xfId="0" applyFont="1" applyFill="1" applyBorder="1" applyAlignment="1">
      <alignment horizontal="center" vertical="distributed"/>
    </xf>
    <xf numFmtId="0" fontId="5" fillId="4" borderId="0" xfId="0" applyFont="1" applyFill="1" applyBorder="1" applyAlignment="1">
      <alignment horizontal="center" vertical="distributed"/>
    </xf>
    <xf numFmtId="0" fontId="5" fillId="4" borderId="3" xfId="0" applyFont="1" applyFill="1" applyBorder="1" applyAlignment="1">
      <alignment horizontal="center" vertical="distributed"/>
    </xf>
    <xf numFmtId="0" fontId="5" fillId="4" borderId="15" xfId="0" applyFont="1" applyFill="1" applyBorder="1" applyAlignment="1">
      <alignment horizontal="center" vertical="distributed"/>
    </xf>
    <xf numFmtId="0" fontId="5" fillId="4" borderId="11" xfId="0" applyFont="1" applyFill="1" applyBorder="1" applyAlignment="1">
      <alignment horizontal="center" vertical="distributed"/>
    </xf>
    <xf numFmtId="0" fontId="5" fillId="4" borderId="16" xfId="0" applyFont="1" applyFill="1" applyBorder="1" applyAlignment="1">
      <alignment horizontal="center" vertical="distributed"/>
    </xf>
    <xf numFmtId="0" fontId="5" fillId="5" borderId="4" xfId="0" applyFont="1" applyFill="1" applyBorder="1" applyAlignment="1">
      <alignment horizontal="center" vertical="distributed" wrapText="1"/>
    </xf>
    <xf numFmtId="0" fontId="5" fillId="5" borderId="5" xfId="0" applyFont="1" applyFill="1" applyBorder="1" applyAlignment="1">
      <alignment horizontal="center" vertical="distributed" wrapText="1"/>
    </xf>
    <xf numFmtId="0" fontId="2" fillId="0" borderId="6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distributed" wrapText="1"/>
    </xf>
    <xf numFmtId="0" fontId="5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distributed"/>
    </xf>
    <xf numFmtId="0" fontId="2" fillId="4" borderId="2" xfId="0" applyFont="1" applyFill="1" applyBorder="1" applyAlignment="1">
      <alignment horizontal="center" vertical="distributed"/>
    </xf>
    <xf numFmtId="0" fontId="2" fillId="4" borderId="5" xfId="0" applyFont="1" applyFill="1" applyBorder="1" applyAlignment="1">
      <alignment horizontal="center" vertical="distributed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distributed"/>
    </xf>
    <xf numFmtId="0" fontId="5" fillId="2" borderId="2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0" fillId="0" borderId="0" xfId="0"/>
    <xf numFmtId="0" fontId="0" fillId="0" borderId="0" xfId="0" applyFill="1" applyAlignment="1">
      <alignment horizontal="center"/>
    </xf>
    <xf numFmtId="0" fontId="14" fillId="7" borderId="4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8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9" xfId="0" applyFont="1" applyFill="1" applyBorder="1" applyAlignment="1">
      <alignment horizontal="center" vertical="distributed"/>
    </xf>
    <xf numFmtId="0" fontId="7" fillId="0" borderId="10" xfId="0" applyFont="1" applyFill="1" applyBorder="1" applyAlignment="1">
      <alignment horizontal="center" vertical="distributed"/>
    </xf>
    <xf numFmtId="0" fontId="5" fillId="0" borderId="1" xfId="0" applyFont="1" applyFill="1" applyBorder="1" applyAlignment="1">
      <alignment horizontal="center" vertical="distributed"/>
    </xf>
    <xf numFmtId="0" fontId="3" fillId="4" borderId="0" xfId="0" applyFont="1" applyFill="1" applyBorder="1" applyAlignment="1">
      <alignment horizontal="center" vertical="distributed"/>
    </xf>
    <xf numFmtId="0" fontId="3" fillId="4" borderId="3" xfId="0" applyFont="1" applyFill="1" applyBorder="1" applyAlignment="1">
      <alignment horizontal="center" vertical="distributed"/>
    </xf>
    <xf numFmtId="0" fontId="23" fillId="6" borderId="19" xfId="0" applyFont="1" applyFill="1" applyBorder="1" applyAlignment="1">
      <alignment horizontal="center" vertical="distributed"/>
    </xf>
    <xf numFmtId="0" fontId="23" fillId="6" borderId="20" xfId="0" applyFont="1" applyFill="1" applyBorder="1" applyAlignment="1">
      <alignment horizontal="center" vertical="distributed"/>
    </xf>
    <xf numFmtId="0" fontId="23" fillId="6" borderId="12" xfId="0" applyFont="1" applyFill="1" applyBorder="1" applyAlignment="1">
      <alignment horizontal="center" vertical="distributed"/>
    </xf>
    <xf numFmtId="0" fontId="23" fillId="6" borderId="21" xfId="0" applyFont="1" applyFill="1" applyBorder="1" applyAlignment="1">
      <alignment horizontal="center" vertical="distributed"/>
    </xf>
    <xf numFmtId="0" fontId="23" fillId="6" borderId="22" xfId="0" applyFont="1" applyFill="1" applyBorder="1" applyAlignment="1">
      <alignment horizontal="center" vertical="distributed"/>
    </xf>
    <xf numFmtId="0" fontId="23" fillId="6" borderId="13" xfId="0" applyFont="1" applyFill="1" applyBorder="1" applyAlignment="1">
      <alignment horizontal="center" vertical="distributed"/>
    </xf>
    <xf numFmtId="0" fontId="5" fillId="2" borderId="1" xfId="0" applyFont="1" applyFill="1" applyBorder="1" applyAlignment="1">
      <alignment horizontal="center" vertical="distributed"/>
    </xf>
    <xf numFmtId="0" fontId="5" fillId="2" borderId="17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0" fontId="5" fillId="2" borderId="10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137"/>
  <sheetViews>
    <sheetView tabSelected="1" topLeftCell="A4" zoomScale="55" zoomScaleNormal="55" workbookViewId="0">
      <selection activeCell="G9" sqref="G9:G18"/>
    </sheetView>
  </sheetViews>
  <sheetFormatPr defaultRowHeight="24.6"/>
  <cols>
    <col min="1" max="1" width="0.5546875" customWidth="1"/>
    <col min="2" max="2" width="9.109375" hidden="1" customWidth="1"/>
    <col min="3" max="3" width="52.33203125" style="40" customWidth="1"/>
    <col min="4" max="4" width="60.5546875" style="40" customWidth="1"/>
    <col min="5" max="5" width="11.88671875" hidden="1" customWidth="1"/>
    <col min="6" max="6" width="16.5546875" style="63" customWidth="1"/>
    <col min="7" max="7" width="22.44140625" style="24" customWidth="1"/>
    <col min="8" max="8" width="23.33203125" style="6" customWidth="1"/>
    <col min="9" max="9" width="0.109375" style="6" customWidth="1"/>
    <col min="10" max="10" width="0.33203125" style="29" hidden="1" customWidth="1"/>
    <col min="11" max="11" width="56.5546875" style="47" hidden="1" customWidth="1"/>
    <col min="12" max="12" width="1.6640625" hidden="1" customWidth="1"/>
    <col min="13" max="13" width="54.5546875" hidden="1" customWidth="1"/>
    <col min="14" max="14" width="54" hidden="1" customWidth="1"/>
    <col min="15" max="15" width="0.44140625" hidden="1" customWidth="1"/>
    <col min="16" max="16" width="55.6640625" hidden="1" customWidth="1"/>
    <col min="17" max="17" width="54.33203125" style="1" hidden="1" customWidth="1"/>
    <col min="18" max="18" width="52.88671875" hidden="1" customWidth="1"/>
    <col min="19" max="19" width="53.109375" hidden="1" customWidth="1"/>
    <col min="20" max="20" width="53.6640625" hidden="1" customWidth="1"/>
    <col min="21" max="21" width="56.5546875" hidden="1" customWidth="1"/>
    <col min="22" max="22" width="51.109375" hidden="1" customWidth="1"/>
    <col min="23" max="23" width="2.33203125" hidden="1" customWidth="1"/>
    <col min="24" max="24" width="54.88671875" hidden="1" customWidth="1"/>
    <col min="25" max="25" width="48.33203125" hidden="1" customWidth="1"/>
    <col min="26" max="26" width="50.88671875" hidden="1" customWidth="1"/>
    <col min="27" max="28" width="0.109375" hidden="1" customWidth="1"/>
    <col min="29" max="29" width="56" hidden="1" customWidth="1"/>
    <col min="30" max="30" width="0.109375" hidden="1" customWidth="1"/>
    <col min="31" max="31" width="48.33203125" hidden="1" customWidth="1"/>
    <col min="32" max="32" width="33.109375" hidden="1" customWidth="1"/>
    <col min="33" max="33" width="46.88671875" hidden="1" customWidth="1"/>
    <col min="34" max="34" width="48.33203125" hidden="1" customWidth="1"/>
    <col min="35" max="35" width="58.5546875" hidden="1" customWidth="1"/>
    <col min="36" max="36" width="0.88671875" hidden="1" customWidth="1"/>
    <col min="37" max="37" width="31.109375" hidden="1" customWidth="1"/>
    <col min="38" max="38" width="0.33203125" customWidth="1"/>
    <col min="39" max="39" width="22.88671875" customWidth="1"/>
    <col min="40" max="40" width="23.6640625" customWidth="1"/>
    <col min="41" max="41" width="32" customWidth="1"/>
    <col min="42" max="42" width="33.88671875" customWidth="1"/>
    <col min="43" max="43" width="35.6640625" customWidth="1"/>
    <col min="44" max="44" width="36.33203125" customWidth="1"/>
    <col min="45" max="45" width="38.6640625" customWidth="1"/>
    <col min="46" max="46" width="37.5546875" style="7" customWidth="1"/>
    <col min="47" max="47" width="30" style="17" customWidth="1"/>
    <col min="48" max="48" width="36.33203125" style="18" customWidth="1"/>
    <col min="49" max="49" width="19.5546875" customWidth="1"/>
    <col min="50" max="50" width="13" customWidth="1"/>
    <col min="51" max="51" width="14.109375" customWidth="1"/>
    <col min="52" max="52" width="14.33203125" customWidth="1"/>
    <col min="53" max="53" width="13.44140625" customWidth="1"/>
    <col min="54" max="54" width="12" customWidth="1"/>
    <col min="55" max="55" width="12.33203125" customWidth="1"/>
    <col min="56" max="56" width="13.109375" customWidth="1"/>
    <col min="57" max="57" width="14" customWidth="1"/>
    <col min="58" max="58" width="11.44140625" customWidth="1"/>
    <col min="59" max="59" width="14.44140625" customWidth="1"/>
    <col min="60" max="60" width="15.88671875" customWidth="1"/>
    <col min="61" max="61" width="13.109375" customWidth="1"/>
    <col min="62" max="62" width="15" customWidth="1"/>
    <col min="63" max="63" width="14.33203125" customWidth="1"/>
    <col min="64" max="64" width="13.44140625" customWidth="1"/>
    <col min="65" max="65" width="14.109375" customWidth="1"/>
    <col min="66" max="66" width="13.44140625" customWidth="1"/>
    <col min="67" max="67" width="12.44140625" customWidth="1"/>
    <col min="68" max="68" width="10.88671875" customWidth="1"/>
    <col min="69" max="69" width="13" customWidth="1"/>
    <col min="70" max="70" width="12" customWidth="1"/>
    <col min="71" max="72" width="12.33203125" customWidth="1"/>
    <col min="73" max="73" width="12.44140625" customWidth="1"/>
    <col min="74" max="74" width="13.33203125" customWidth="1"/>
    <col min="75" max="75" width="13.5546875" customWidth="1"/>
    <col min="76" max="76" width="14.5546875" customWidth="1"/>
    <col min="77" max="78" width="7.109375" customWidth="1"/>
    <col min="79" max="79" width="7.33203125" customWidth="1"/>
    <col min="80" max="80" width="7.5546875" customWidth="1"/>
    <col min="81" max="81" width="8" customWidth="1"/>
    <col min="82" max="82" width="8.109375" customWidth="1"/>
    <col min="83" max="83" width="8.88671875" customWidth="1"/>
    <col min="84" max="85" width="9" customWidth="1"/>
  </cols>
  <sheetData>
    <row r="1" spans="1:52" s="1" customFormat="1" ht="60.75" customHeigh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7"/>
      <c r="AM1" s="136"/>
      <c r="AN1" s="136"/>
      <c r="AO1" s="136"/>
      <c r="AP1" s="138"/>
      <c r="AQ1" s="22"/>
      <c r="AR1" s="22"/>
      <c r="AS1" s="22"/>
      <c r="AT1" s="22"/>
      <c r="AU1" s="22"/>
      <c r="AV1" s="22"/>
      <c r="AW1" s="22"/>
      <c r="AX1" s="22"/>
      <c r="AY1" s="22"/>
      <c r="AZ1" s="22"/>
    </row>
    <row r="2" spans="1:52" ht="46.5" customHeight="1">
      <c r="C2" s="141" t="s">
        <v>11</v>
      </c>
      <c r="D2" s="141"/>
      <c r="E2" s="141"/>
      <c r="F2" s="141"/>
      <c r="G2" s="141"/>
      <c r="H2" s="10"/>
      <c r="I2" s="10"/>
      <c r="J2" s="28"/>
      <c r="K2" s="46"/>
      <c r="L2" s="9"/>
      <c r="M2" s="9"/>
      <c r="N2" s="9"/>
      <c r="O2" s="9"/>
      <c r="P2" s="9"/>
      <c r="Q2" s="13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34"/>
      <c r="AH2" s="9"/>
      <c r="AI2" s="9"/>
      <c r="AJ2" s="9"/>
      <c r="AK2" s="9"/>
      <c r="AL2" s="77"/>
      <c r="AM2" s="139"/>
      <c r="AN2" s="139"/>
      <c r="AO2" s="139"/>
      <c r="AP2" s="140"/>
      <c r="AQ2" s="9"/>
      <c r="AR2" s="9"/>
      <c r="AS2" s="9"/>
      <c r="AT2" s="16"/>
      <c r="AU2" s="14"/>
      <c r="AV2" s="15"/>
      <c r="AW2" s="9"/>
      <c r="AX2" s="9"/>
      <c r="AY2" s="9"/>
      <c r="AZ2" s="9"/>
    </row>
    <row r="3" spans="1:52" ht="20.100000000000001" customHeight="1">
      <c r="C3" s="105" t="s">
        <v>51</v>
      </c>
      <c r="D3" s="106"/>
      <c r="E3" s="106"/>
      <c r="F3" s="107"/>
      <c r="G3" s="151">
        <v>2</v>
      </c>
      <c r="H3" s="10"/>
      <c r="I3" s="10"/>
      <c r="J3" s="28"/>
      <c r="K3" s="46"/>
      <c r="L3" s="9"/>
      <c r="M3" s="9"/>
      <c r="N3" s="9"/>
      <c r="O3" s="9"/>
      <c r="P3" s="9"/>
      <c r="Q3" s="13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34"/>
      <c r="AH3" s="9"/>
      <c r="AI3" s="9"/>
      <c r="AJ3" s="9"/>
      <c r="AK3" s="9"/>
      <c r="AL3" s="77"/>
      <c r="AM3" s="133"/>
      <c r="AN3" s="133"/>
      <c r="AO3" s="133"/>
      <c r="AP3" s="133"/>
      <c r="AQ3" s="9"/>
      <c r="AR3" s="9"/>
      <c r="AS3" s="9"/>
      <c r="AT3" s="16"/>
      <c r="AU3" s="14"/>
      <c r="AV3" s="15"/>
      <c r="AW3" s="9"/>
      <c r="AX3" s="9"/>
      <c r="AY3" s="9"/>
      <c r="AZ3" s="9"/>
    </row>
    <row r="4" spans="1:52" ht="20.100000000000001" customHeight="1">
      <c r="C4" s="108"/>
      <c r="D4" s="109"/>
      <c r="E4" s="109"/>
      <c r="F4" s="110"/>
      <c r="G4" s="151"/>
      <c r="H4" s="10"/>
      <c r="I4" s="10"/>
      <c r="J4" s="28"/>
      <c r="K4" s="46"/>
      <c r="L4" s="9"/>
      <c r="M4" s="9"/>
      <c r="N4" s="9"/>
      <c r="O4" s="9"/>
      <c r="P4" s="9"/>
      <c r="Q4" s="13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34"/>
      <c r="AH4" s="9"/>
      <c r="AI4" s="9"/>
      <c r="AJ4" s="9"/>
      <c r="AK4" s="9"/>
      <c r="AL4" s="77"/>
      <c r="AM4" s="133"/>
      <c r="AN4" s="133"/>
      <c r="AO4" s="133"/>
      <c r="AP4" s="133"/>
      <c r="AQ4" s="9"/>
      <c r="AR4" s="9"/>
      <c r="AS4" s="9"/>
      <c r="AT4" s="16"/>
      <c r="AU4" s="14"/>
      <c r="AV4" s="15"/>
      <c r="AW4" s="9"/>
      <c r="AX4" s="9"/>
      <c r="AY4" s="9"/>
      <c r="AZ4" s="9"/>
    </row>
    <row r="5" spans="1:52" ht="20.100000000000001" customHeight="1">
      <c r="C5" s="108"/>
      <c r="D5" s="109"/>
      <c r="E5" s="109"/>
      <c r="F5" s="110"/>
      <c r="G5" s="151"/>
      <c r="H5" s="10"/>
      <c r="I5" s="10"/>
      <c r="J5" s="28"/>
      <c r="K5" s="46"/>
      <c r="L5" s="9"/>
      <c r="M5" s="9"/>
      <c r="N5" s="9"/>
      <c r="O5" s="9"/>
      <c r="P5" s="9"/>
      <c r="Q5" s="1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34"/>
      <c r="AH5" s="9"/>
      <c r="AI5" s="9"/>
      <c r="AJ5" s="9"/>
      <c r="AK5" s="9"/>
      <c r="AL5" s="77"/>
      <c r="AM5" s="133"/>
      <c r="AN5" s="133"/>
      <c r="AO5" s="133"/>
      <c r="AP5" s="133"/>
      <c r="AQ5" s="9"/>
      <c r="AR5" s="9"/>
      <c r="AS5" s="9"/>
      <c r="AT5" s="16"/>
      <c r="AU5" s="14"/>
      <c r="AV5" s="15"/>
      <c r="AW5" s="9"/>
      <c r="AX5" s="9"/>
      <c r="AY5" s="9"/>
      <c r="AZ5" s="9"/>
    </row>
    <row r="6" spans="1:52" ht="20.100000000000001" customHeight="1">
      <c r="C6" s="108"/>
      <c r="D6" s="109"/>
      <c r="E6" s="109"/>
      <c r="F6" s="110"/>
      <c r="G6" s="151"/>
      <c r="H6" s="10"/>
      <c r="I6" s="10"/>
      <c r="J6" s="28"/>
      <c r="K6" s="46"/>
      <c r="L6" s="9"/>
      <c r="M6" s="9"/>
      <c r="N6" s="9"/>
      <c r="O6" s="9"/>
      <c r="P6" s="9"/>
      <c r="Q6" s="1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34"/>
      <c r="AH6" s="9"/>
      <c r="AI6" s="9"/>
      <c r="AJ6" s="9"/>
      <c r="AK6" s="9"/>
      <c r="AL6" s="77"/>
      <c r="AM6" s="133"/>
      <c r="AN6" s="133"/>
      <c r="AO6" s="133"/>
      <c r="AP6" s="133"/>
      <c r="AQ6" s="9"/>
      <c r="AR6" s="9"/>
      <c r="AS6" s="9"/>
      <c r="AT6" s="16"/>
      <c r="AU6" s="14"/>
      <c r="AV6" s="15"/>
      <c r="AW6" s="9"/>
      <c r="AX6" s="9"/>
      <c r="AY6" s="9"/>
      <c r="AZ6" s="9"/>
    </row>
    <row r="7" spans="1:52" ht="51" customHeight="1">
      <c r="C7" s="111"/>
      <c r="D7" s="112"/>
      <c r="E7" s="112"/>
      <c r="F7" s="113"/>
      <c r="G7" s="151"/>
      <c r="H7" s="10"/>
      <c r="I7" s="10"/>
      <c r="J7" s="28"/>
      <c r="K7" s="46"/>
      <c r="L7" s="9"/>
      <c r="M7" s="9"/>
      <c r="N7" s="9"/>
      <c r="O7" s="9"/>
      <c r="P7" s="9"/>
      <c r="Q7" s="1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34"/>
      <c r="AH7" s="9"/>
      <c r="AI7" s="9"/>
      <c r="AJ7" s="9"/>
      <c r="AK7" s="9"/>
      <c r="AL7" s="77"/>
      <c r="AM7" s="133"/>
      <c r="AN7" s="133"/>
      <c r="AO7" s="133"/>
      <c r="AP7" s="133"/>
      <c r="AQ7" s="9"/>
      <c r="AR7" s="9"/>
      <c r="AS7" s="9"/>
      <c r="AT7" s="16"/>
      <c r="AU7" s="14"/>
      <c r="AV7" s="15"/>
      <c r="AW7" s="9"/>
      <c r="AX7" s="9"/>
      <c r="AY7" s="9"/>
      <c r="AZ7" s="9"/>
    </row>
    <row r="8" spans="1:52" ht="18" customHeight="1">
      <c r="C8" s="142"/>
      <c r="D8" s="142"/>
      <c r="E8" s="142"/>
      <c r="F8" s="142"/>
      <c r="G8" s="142"/>
      <c r="H8" s="10"/>
      <c r="I8" s="10"/>
      <c r="J8" s="28"/>
      <c r="K8" s="46"/>
      <c r="L8" s="9"/>
      <c r="M8" s="9"/>
      <c r="N8" s="9"/>
      <c r="O8" s="9"/>
      <c r="P8" s="9"/>
      <c r="Q8" s="1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34"/>
      <c r="AH8" s="9"/>
      <c r="AI8" s="9"/>
      <c r="AJ8" s="9"/>
      <c r="AK8" s="9"/>
      <c r="AL8" s="77"/>
      <c r="AM8" s="133"/>
      <c r="AN8" s="133"/>
      <c r="AO8" s="133"/>
      <c r="AP8" s="133"/>
      <c r="AQ8" s="9"/>
      <c r="AR8" s="9"/>
      <c r="AS8" s="9"/>
      <c r="AT8" s="16"/>
      <c r="AU8" s="14"/>
      <c r="AV8" s="15"/>
      <c r="AW8" s="9"/>
      <c r="AX8" s="9"/>
      <c r="AY8" s="9"/>
      <c r="AZ8" s="9"/>
    </row>
    <row r="9" spans="1:52" ht="9.9" customHeight="1">
      <c r="C9" s="105" t="s">
        <v>54</v>
      </c>
      <c r="D9" s="106"/>
      <c r="E9" s="106"/>
      <c r="F9" s="107"/>
      <c r="G9" s="151">
        <v>1</v>
      </c>
      <c r="H9" s="10"/>
      <c r="I9" s="10"/>
      <c r="J9" s="28"/>
      <c r="K9" s="46"/>
      <c r="L9" s="9"/>
      <c r="M9" s="9"/>
      <c r="N9" s="9"/>
      <c r="O9" s="9"/>
      <c r="P9" s="9"/>
      <c r="Q9" s="1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34"/>
      <c r="AH9" s="9"/>
      <c r="AI9" s="9"/>
      <c r="AJ9" s="9"/>
      <c r="AK9" s="9"/>
      <c r="AL9" s="77"/>
      <c r="AM9" s="133"/>
      <c r="AN9" s="133"/>
      <c r="AO9" s="133"/>
      <c r="AP9" s="133"/>
      <c r="AQ9" s="9"/>
      <c r="AR9" s="9"/>
      <c r="AS9" s="9"/>
      <c r="AT9" s="16"/>
      <c r="AU9" s="14"/>
      <c r="AV9" s="15"/>
      <c r="AW9" s="9"/>
      <c r="AX9" s="9"/>
      <c r="AY9" s="9"/>
      <c r="AZ9" s="9"/>
    </row>
    <row r="10" spans="1:52" ht="9.9" customHeight="1">
      <c r="C10" s="108"/>
      <c r="D10" s="109"/>
      <c r="E10" s="109"/>
      <c r="F10" s="110"/>
      <c r="G10" s="151"/>
      <c r="H10" s="10"/>
      <c r="I10" s="10"/>
      <c r="J10" s="28"/>
      <c r="K10" s="46"/>
      <c r="L10" s="9"/>
      <c r="M10" s="9"/>
      <c r="N10" s="9"/>
      <c r="O10" s="9"/>
      <c r="P10" s="9"/>
      <c r="Q10" s="1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34"/>
      <c r="AH10" s="9"/>
      <c r="AI10" s="9"/>
      <c r="AJ10" s="9"/>
      <c r="AK10" s="9"/>
      <c r="AL10" s="77"/>
      <c r="AM10" s="133"/>
      <c r="AN10" s="133"/>
      <c r="AO10" s="133"/>
      <c r="AP10" s="133"/>
      <c r="AQ10" s="9"/>
      <c r="AR10" s="9"/>
      <c r="AS10" s="9"/>
      <c r="AT10" s="16"/>
      <c r="AU10" s="14"/>
      <c r="AV10" s="15"/>
      <c r="AW10" s="9"/>
      <c r="AX10" s="9"/>
      <c r="AY10" s="9"/>
      <c r="AZ10" s="9"/>
    </row>
    <row r="11" spans="1:52" ht="9.9" customHeight="1">
      <c r="C11" s="108"/>
      <c r="D11" s="109"/>
      <c r="E11" s="109"/>
      <c r="F11" s="110"/>
      <c r="G11" s="151"/>
      <c r="H11" s="10"/>
      <c r="I11" s="10"/>
      <c r="J11" s="28"/>
      <c r="K11" s="46"/>
      <c r="L11" s="9"/>
      <c r="M11" s="9"/>
      <c r="N11" s="9"/>
      <c r="O11" s="9"/>
      <c r="P11" s="9"/>
      <c r="Q11" s="13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34"/>
      <c r="AH11" s="9"/>
      <c r="AI11" s="9"/>
      <c r="AJ11" s="9"/>
      <c r="AK11" s="9"/>
      <c r="AL11" s="77"/>
      <c r="AM11" s="133"/>
      <c r="AN11" s="133"/>
      <c r="AO11" s="133"/>
      <c r="AP11" s="133"/>
      <c r="AQ11" s="9"/>
      <c r="AR11" s="9"/>
      <c r="AS11" s="9"/>
      <c r="AT11" s="16"/>
      <c r="AU11" s="14"/>
      <c r="AV11" s="15"/>
      <c r="AW11" s="9"/>
      <c r="AX11" s="9"/>
      <c r="AY11" s="9"/>
      <c r="AZ11" s="9"/>
    </row>
    <row r="12" spans="1:52" ht="9.9" customHeight="1">
      <c r="C12" s="108"/>
      <c r="D12" s="109"/>
      <c r="E12" s="109"/>
      <c r="F12" s="110"/>
      <c r="G12" s="151"/>
      <c r="H12" s="10"/>
      <c r="I12" s="10"/>
      <c r="J12" s="28"/>
      <c r="K12" s="46"/>
      <c r="L12" s="9"/>
      <c r="M12" s="9"/>
      <c r="N12" s="9"/>
      <c r="O12" s="9"/>
      <c r="P12" s="9"/>
      <c r="Q12" s="13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34"/>
      <c r="AH12" s="9"/>
      <c r="AI12" s="9"/>
      <c r="AJ12" s="9"/>
      <c r="AK12" s="9"/>
      <c r="AL12" s="77"/>
      <c r="AM12" s="133"/>
      <c r="AN12" s="133"/>
      <c r="AO12" s="133"/>
      <c r="AP12" s="133"/>
      <c r="AQ12" s="9"/>
      <c r="AR12" s="9"/>
      <c r="AS12" s="9"/>
      <c r="AT12" s="16"/>
      <c r="AU12" s="14"/>
      <c r="AV12" s="15"/>
      <c r="AW12" s="9"/>
      <c r="AX12" s="9"/>
      <c r="AY12" s="9"/>
      <c r="AZ12" s="9"/>
    </row>
    <row r="13" spans="1:52" ht="9.9" customHeight="1">
      <c r="C13" s="108"/>
      <c r="D13" s="109"/>
      <c r="E13" s="109"/>
      <c r="F13" s="110"/>
      <c r="G13" s="151"/>
      <c r="H13" s="10"/>
      <c r="I13" s="10"/>
      <c r="J13" s="28"/>
      <c r="K13" s="46"/>
      <c r="L13" s="9"/>
      <c r="M13" s="9">
        <v>3</v>
      </c>
      <c r="N13" s="9">
        <v>5</v>
      </c>
      <c r="O13" s="9"/>
      <c r="P13" s="9"/>
      <c r="Q13" s="13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34"/>
      <c r="AH13" s="9"/>
      <c r="AI13" s="9"/>
      <c r="AJ13" s="9"/>
      <c r="AK13" s="9"/>
      <c r="AL13" s="77"/>
      <c r="AM13" s="133"/>
      <c r="AN13" s="133"/>
      <c r="AO13" s="133"/>
      <c r="AP13" s="133"/>
      <c r="AQ13" s="9"/>
      <c r="AR13" s="9"/>
      <c r="AS13" s="9"/>
      <c r="AT13" s="16"/>
      <c r="AU13" s="14"/>
      <c r="AV13" s="15"/>
      <c r="AW13" s="9"/>
      <c r="AX13" s="9"/>
      <c r="AY13" s="9"/>
      <c r="AZ13" s="9"/>
    </row>
    <row r="14" spans="1:52" ht="9.9" customHeight="1">
      <c r="C14" s="108"/>
      <c r="D14" s="109"/>
      <c r="E14" s="109"/>
      <c r="F14" s="110"/>
      <c r="G14" s="151"/>
      <c r="H14" s="10"/>
      <c r="I14" s="10"/>
      <c r="J14" s="28"/>
      <c r="K14" s="46"/>
      <c r="L14" s="9"/>
      <c r="M14" s="9"/>
      <c r="N14" s="9"/>
      <c r="O14" s="9"/>
      <c r="P14" s="9"/>
      <c r="Q14" s="13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34"/>
      <c r="AH14" s="9"/>
      <c r="AI14" s="9"/>
      <c r="AJ14" s="9"/>
      <c r="AK14" s="9"/>
      <c r="AL14" s="77"/>
      <c r="AM14" s="133"/>
      <c r="AN14" s="133"/>
      <c r="AO14" s="133"/>
      <c r="AP14" s="133"/>
      <c r="AQ14" s="9"/>
      <c r="AR14" s="9"/>
      <c r="AS14" s="9"/>
      <c r="AT14" s="16"/>
      <c r="AU14" s="14"/>
      <c r="AV14" s="15"/>
      <c r="AW14" s="9"/>
      <c r="AX14" s="9"/>
      <c r="AY14" s="9"/>
      <c r="AZ14" s="9"/>
    </row>
    <row r="15" spans="1:52" ht="9.9" customHeight="1">
      <c r="C15" s="108"/>
      <c r="D15" s="109"/>
      <c r="E15" s="109"/>
      <c r="F15" s="110"/>
      <c r="G15" s="151"/>
      <c r="H15" s="10"/>
      <c r="I15" s="10"/>
      <c r="J15" s="28"/>
      <c r="K15" s="46"/>
      <c r="L15" s="9"/>
      <c r="M15" s="9"/>
      <c r="N15" s="9"/>
      <c r="O15" s="9"/>
      <c r="P15" s="9"/>
      <c r="Q15" s="1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34"/>
      <c r="AH15" s="9"/>
      <c r="AI15" s="9"/>
      <c r="AJ15" s="9"/>
      <c r="AK15" s="9"/>
      <c r="AL15" s="77"/>
      <c r="AM15" s="133"/>
      <c r="AN15" s="133"/>
      <c r="AO15" s="133"/>
      <c r="AP15" s="133"/>
      <c r="AQ15" s="9"/>
      <c r="AR15" s="9"/>
      <c r="AS15" s="9"/>
      <c r="AT15" s="16"/>
      <c r="AU15" s="14"/>
      <c r="AV15" s="15"/>
      <c r="AW15" s="9"/>
      <c r="AX15" s="9"/>
      <c r="AY15" s="9"/>
      <c r="AZ15" s="9"/>
    </row>
    <row r="16" spans="1:52" ht="9.9" customHeight="1">
      <c r="C16" s="108"/>
      <c r="D16" s="109"/>
      <c r="E16" s="109"/>
      <c r="F16" s="110"/>
      <c r="G16" s="151"/>
      <c r="H16" s="10"/>
      <c r="I16" s="10"/>
      <c r="J16" s="28"/>
      <c r="K16" s="46"/>
      <c r="L16" s="9"/>
      <c r="M16" s="9"/>
      <c r="N16" s="9">
        <f>IF(M13=1,10,IF(M13=2,5,IF(M13=3,15,IF(M13=4,N13,6789))))</f>
        <v>15</v>
      </c>
      <c r="O16" s="9"/>
      <c r="P16" s="9"/>
      <c r="Q16" s="13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34"/>
      <c r="AH16" s="9"/>
      <c r="AI16" s="9"/>
      <c r="AJ16" s="9"/>
      <c r="AK16" s="9"/>
      <c r="AL16" s="77"/>
      <c r="AM16" s="133"/>
      <c r="AN16" s="133"/>
      <c r="AO16" s="133"/>
      <c r="AP16" s="133"/>
      <c r="AQ16" s="9"/>
      <c r="AR16" s="9"/>
      <c r="AS16" s="9"/>
      <c r="AT16" s="16"/>
      <c r="AU16" s="14"/>
      <c r="AV16" s="15"/>
      <c r="AW16" s="9"/>
      <c r="AX16" s="9"/>
      <c r="AY16" s="9"/>
      <c r="AZ16" s="9"/>
    </row>
    <row r="17" spans="3:69" ht="9.9" customHeight="1">
      <c r="C17" s="108"/>
      <c r="D17" s="109"/>
      <c r="E17" s="109"/>
      <c r="F17" s="110"/>
      <c r="G17" s="151"/>
      <c r="H17" s="10"/>
      <c r="I17" s="10"/>
      <c r="J17" s="28"/>
      <c r="K17" s="46"/>
      <c r="L17" s="9"/>
      <c r="M17" s="9"/>
      <c r="N17" s="9"/>
      <c r="O17" s="9"/>
      <c r="P17" s="9"/>
      <c r="Q17" s="13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34"/>
      <c r="AH17" s="9"/>
      <c r="AI17" s="9"/>
      <c r="AJ17" s="9"/>
      <c r="AK17" s="9"/>
      <c r="AL17" s="77"/>
      <c r="AM17" s="133"/>
      <c r="AN17" s="133"/>
      <c r="AO17" s="133"/>
      <c r="AP17" s="133"/>
      <c r="AQ17" s="9"/>
      <c r="AR17" s="9"/>
      <c r="AS17" s="9"/>
      <c r="AT17" s="16"/>
      <c r="AU17" s="14"/>
      <c r="AV17" s="15"/>
      <c r="AW17" s="9"/>
      <c r="AX17" s="9"/>
      <c r="AY17" s="9"/>
      <c r="AZ17" s="9"/>
    </row>
    <row r="18" spans="3:69" ht="69.75" customHeight="1">
      <c r="C18" s="111"/>
      <c r="D18" s="112"/>
      <c r="E18" s="112"/>
      <c r="F18" s="113"/>
      <c r="G18" s="151"/>
      <c r="H18" s="10"/>
      <c r="I18" s="10"/>
      <c r="J18" s="28"/>
      <c r="K18" s="46"/>
      <c r="L18" s="9"/>
      <c r="M18" s="9"/>
      <c r="N18" s="9"/>
      <c r="O18" s="9"/>
      <c r="P18" s="9"/>
      <c r="Q18" s="13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34"/>
      <c r="AH18" s="9"/>
      <c r="AI18" s="9"/>
      <c r="AJ18" s="9"/>
      <c r="AK18" s="9"/>
      <c r="AL18" s="77"/>
      <c r="AM18" s="133"/>
      <c r="AN18" s="133"/>
      <c r="AO18" s="133"/>
      <c r="AP18" s="133"/>
      <c r="AQ18" s="9"/>
      <c r="AR18" s="9"/>
      <c r="AS18" s="9"/>
      <c r="AT18" s="16"/>
      <c r="AU18" s="14"/>
      <c r="AV18" s="15"/>
      <c r="AW18" s="9"/>
      <c r="AX18" s="9"/>
      <c r="AY18" s="9"/>
      <c r="AZ18" s="9"/>
    </row>
    <row r="19" spans="3:69" ht="19.5" customHeight="1">
      <c r="C19" s="127"/>
      <c r="D19" s="128"/>
      <c r="E19" s="128"/>
      <c r="F19" s="128"/>
      <c r="G19" s="129"/>
      <c r="H19" s="10"/>
      <c r="I19" s="10"/>
      <c r="J19" s="28"/>
      <c r="K19" s="46"/>
      <c r="L19" s="9"/>
      <c r="M19" s="9"/>
      <c r="N19" s="9"/>
      <c r="O19" s="9"/>
      <c r="P19" s="9"/>
      <c r="Q19" s="13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34"/>
      <c r="AH19" s="9"/>
      <c r="AI19" s="9"/>
      <c r="AJ19" s="9"/>
      <c r="AK19" s="9"/>
      <c r="AL19" s="25"/>
      <c r="AM19" s="133"/>
      <c r="AN19" s="133"/>
      <c r="AO19" s="133"/>
      <c r="AP19" s="133"/>
      <c r="AQ19" s="9"/>
      <c r="AR19" s="9"/>
      <c r="AS19" s="9"/>
      <c r="AT19" s="16"/>
      <c r="AU19" s="20" t="e">
        <f>VLOOKUP(AP3,AT31:AV33,2)</f>
        <v>#N/A</v>
      </c>
      <c r="AV19" s="15"/>
      <c r="AW19" s="9"/>
      <c r="AX19" s="9"/>
      <c r="AY19" s="9"/>
      <c r="AZ19" s="9"/>
    </row>
    <row r="20" spans="3:69" ht="37.5" customHeight="1">
      <c r="C20" s="143" t="s">
        <v>53</v>
      </c>
      <c r="D20" s="143"/>
      <c r="E20" s="143"/>
      <c r="F20" s="144"/>
      <c r="G20" s="152">
        <v>2</v>
      </c>
      <c r="H20" s="10"/>
      <c r="I20" s="10"/>
      <c r="J20" s="28"/>
      <c r="K20" s="46"/>
      <c r="L20" s="9"/>
      <c r="M20" s="9"/>
      <c r="N20" s="9"/>
      <c r="O20" s="9"/>
      <c r="P20" s="9"/>
      <c r="Q20" s="13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34"/>
      <c r="AH20" s="9"/>
      <c r="AI20" s="9"/>
      <c r="AJ20" s="9"/>
      <c r="AK20" s="9"/>
      <c r="AL20" s="25"/>
      <c r="AM20" s="133"/>
      <c r="AN20" s="133"/>
      <c r="AO20" s="133"/>
      <c r="AP20" s="133"/>
      <c r="AQ20" s="9"/>
      <c r="AR20" s="9"/>
      <c r="AS20" s="9"/>
      <c r="AT20" s="16"/>
      <c r="AU20" s="14"/>
      <c r="AV20" s="15"/>
      <c r="AW20" s="9"/>
      <c r="AX20" s="9"/>
      <c r="AY20" s="9"/>
      <c r="AZ20" s="9"/>
    </row>
    <row r="21" spans="3:69" ht="37.5" customHeight="1">
      <c r="C21" s="143"/>
      <c r="D21" s="143"/>
      <c r="E21" s="143"/>
      <c r="F21" s="144"/>
      <c r="G21" s="153"/>
      <c r="H21" s="10"/>
      <c r="I21" s="10"/>
      <c r="J21" s="28"/>
      <c r="K21" s="46"/>
      <c r="L21" s="9"/>
      <c r="M21" s="9"/>
      <c r="N21" s="9"/>
      <c r="O21" s="9"/>
      <c r="P21" s="9"/>
      <c r="Q21" s="13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34"/>
      <c r="AH21" s="9"/>
      <c r="AI21" s="9"/>
      <c r="AJ21" s="9"/>
      <c r="AK21" s="9"/>
      <c r="AL21" s="25"/>
      <c r="AM21" s="133"/>
      <c r="AN21" s="133"/>
      <c r="AO21" s="133"/>
      <c r="AP21" s="133"/>
      <c r="AQ21" s="9"/>
      <c r="AR21" s="9"/>
      <c r="AS21" s="9"/>
      <c r="AT21" s="16"/>
      <c r="AU21" s="14" t="e">
        <f>IF(AP9=1,AU19,VLOOKUP(AP3,AT31:AV33,3))</f>
        <v>#N/A</v>
      </c>
      <c r="AV21" s="15"/>
      <c r="AW21" s="9">
        <v>1</v>
      </c>
      <c r="AX21" s="9"/>
      <c r="AY21" s="9"/>
      <c r="AZ21" s="9">
        <v>1</v>
      </c>
      <c r="BQ21">
        <v>1</v>
      </c>
    </row>
    <row r="22" spans="3:69" ht="37.5" customHeight="1">
      <c r="C22" s="143"/>
      <c r="D22" s="143"/>
      <c r="E22" s="143"/>
      <c r="F22" s="144"/>
      <c r="G22" s="154"/>
      <c r="H22" s="10"/>
      <c r="I22" s="10"/>
      <c r="J22" s="28"/>
      <c r="K22" s="46"/>
      <c r="L22" s="9"/>
      <c r="M22" s="9"/>
      <c r="N22" s="9"/>
      <c r="O22" s="9"/>
      <c r="P22" s="9"/>
      <c r="Q22" s="13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34"/>
      <c r="AH22" s="9"/>
      <c r="AI22" s="9"/>
      <c r="AJ22" s="9"/>
      <c r="AK22" s="9"/>
      <c r="AL22" s="78"/>
      <c r="AM22" s="133"/>
      <c r="AN22" s="133"/>
      <c r="AO22" s="133"/>
      <c r="AP22" s="133"/>
      <c r="AQ22" s="9"/>
      <c r="AR22" s="9"/>
      <c r="AS22" s="9"/>
      <c r="AT22" s="16"/>
      <c r="AU22" s="14"/>
      <c r="AV22" s="15"/>
      <c r="AW22" s="9">
        <v>2</v>
      </c>
      <c r="AX22" s="9"/>
      <c r="AY22" s="9"/>
      <c r="AZ22" s="9">
        <v>2</v>
      </c>
      <c r="BQ22">
        <v>2</v>
      </c>
    </row>
    <row r="23" spans="3:69" ht="20.100000000000001" customHeight="1" thickBot="1">
      <c r="C23" s="74"/>
      <c r="D23" s="39"/>
      <c r="E23" s="32"/>
      <c r="F23" s="59"/>
      <c r="G23" s="34"/>
      <c r="H23" s="10"/>
      <c r="I23" s="10"/>
      <c r="J23" s="28"/>
      <c r="K23" s="46"/>
      <c r="L23" s="9"/>
      <c r="M23" s="9"/>
      <c r="N23" s="9"/>
      <c r="O23" s="9"/>
      <c r="P23" s="9"/>
      <c r="Q23" s="13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34"/>
      <c r="AH23" s="9"/>
      <c r="AI23" s="9"/>
      <c r="AJ23" s="9"/>
      <c r="AK23" s="9"/>
      <c r="AL23" s="78"/>
      <c r="AM23" s="133"/>
      <c r="AN23" s="133"/>
      <c r="AO23" s="133"/>
      <c r="AP23" s="133"/>
      <c r="AQ23" s="9"/>
      <c r="AR23" s="9"/>
      <c r="AS23" s="9"/>
      <c r="AT23" s="16"/>
      <c r="AU23" s="14"/>
      <c r="AV23" s="15"/>
      <c r="AW23" s="9">
        <v>3</v>
      </c>
      <c r="AX23" s="9"/>
      <c r="AY23" s="9"/>
      <c r="AZ23" s="9"/>
    </row>
    <row r="24" spans="3:69" ht="45" customHeight="1">
      <c r="C24" s="145" t="s">
        <v>52</v>
      </c>
      <c r="D24" s="146"/>
      <c r="E24" s="146"/>
      <c r="F24" s="146"/>
      <c r="G24" s="147"/>
      <c r="H24" s="10"/>
      <c r="I24" s="10"/>
      <c r="J24" s="28"/>
      <c r="K24" s="46"/>
      <c r="L24" s="9"/>
      <c r="M24" s="9"/>
      <c r="N24" s="9"/>
      <c r="O24" s="9"/>
      <c r="P24" s="9"/>
      <c r="Q24" s="13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34"/>
      <c r="AH24" s="9"/>
      <c r="AI24" s="9"/>
      <c r="AJ24" s="9"/>
      <c r="AK24" s="9"/>
      <c r="AL24" s="77"/>
      <c r="AM24" s="133"/>
      <c r="AN24" s="133"/>
      <c r="AO24" s="133"/>
      <c r="AP24" s="133"/>
      <c r="AQ24" s="9"/>
      <c r="AR24" s="9"/>
      <c r="AS24" s="9"/>
      <c r="AT24" s="16"/>
      <c r="AU24" s="14"/>
      <c r="AV24" s="15"/>
      <c r="AW24" s="9"/>
      <c r="AX24" s="9"/>
      <c r="AY24" s="9"/>
      <c r="AZ24" s="9"/>
    </row>
    <row r="25" spans="3:69" ht="45" customHeight="1" thickBot="1">
      <c r="C25" s="148"/>
      <c r="D25" s="149"/>
      <c r="E25" s="149"/>
      <c r="F25" s="149"/>
      <c r="G25" s="150"/>
      <c r="H25" s="10"/>
      <c r="I25" s="10"/>
      <c r="J25" s="28"/>
      <c r="K25" s="46"/>
      <c r="L25" s="9"/>
      <c r="M25" s="9"/>
      <c r="N25" s="9"/>
      <c r="O25" s="9"/>
      <c r="P25" s="9"/>
      <c r="Q25" s="13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34"/>
      <c r="AH25" s="9"/>
      <c r="AI25" s="9"/>
      <c r="AJ25" s="9"/>
      <c r="AK25" s="9"/>
      <c r="AL25" s="77"/>
      <c r="AQ25" s="9"/>
      <c r="AR25" s="9"/>
      <c r="AS25" s="9"/>
      <c r="AT25" s="16"/>
      <c r="AU25" s="14"/>
      <c r="AV25" s="15"/>
      <c r="AW25" s="9"/>
      <c r="AX25" s="9"/>
      <c r="AY25" s="9"/>
      <c r="AZ25" s="9"/>
    </row>
    <row r="26" spans="3:69" ht="12" customHeight="1">
      <c r="C26" s="45"/>
      <c r="D26" s="38"/>
      <c r="E26" s="35"/>
      <c r="F26" s="60"/>
      <c r="G26" s="36"/>
      <c r="H26" s="10"/>
      <c r="I26" s="10"/>
      <c r="J26" s="28"/>
      <c r="K26" s="46"/>
      <c r="L26" s="9"/>
      <c r="M26" s="9"/>
      <c r="N26" s="9"/>
      <c r="O26" s="9"/>
      <c r="P26" s="9"/>
      <c r="Q26" s="13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34"/>
      <c r="AH26" s="9"/>
      <c r="AI26" s="9"/>
      <c r="AJ26" s="9"/>
      <c r="AK26" s="9"/>
      <c r="AL26" s="77"/>
      <c r="AQ26" s="9"/>
      <c r="AR26" s="9"/>
      <c r="AS26" s="9"/>
      <c r="AT26" s="16"/>
      <c r="AU26" s="14"/>
      <c r="AV26" s="15"/>
      <c r="AW26" s="9"/>
      <c r="AX26" s="9"/>
      <c r="AY26" s="9"/>
      <c r="AZ26" s="9"/>
    </row>
    <row r="27" spans="3:69" ht="66" customHeight="1">
      <c r="C27" s="37" t="s">
        <v>43</v>
      </c>
      <c r="D27" s="44"/>
      <c r="E27" s="42" t="s">
        <v>44</v>
      </c>
      <c r="F27" s="61" t="s">
        <v>44</v>
      </c>
      <c r="H27" s="10"/>
      <c r="I27" s="10"/>
      <c r="J27" s="28"/>
      <c r="K27" s="46"/>
      <c r="L27" s="9"/>
      <c r="M27" s="9"/>
      <c r="N27" s="9"/>
      <c r="O27" s="9"/>
      <c r="P27" s="9"/>
      <c r="Q27" s="13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34"/>
      <c r="AH27" s="9"/>
      <c r="AI27" s="9"/>
      <c r="AJ27" s="9"/>
      <c r="AK27" s="9"/>
      <c r="AL27" s="77"/>
      <c r="AQ27" s="9"/>
      <c r="AR27" s="9"/>
      <c r="AS27" s="9"/>
      <c r="AT27" s="16"/>
      <c r="AU27" s="19">
        <v>1</v>
      </c>
      <c r="AV27" s="19">
        <v>2</v>
      </c>
      <c r="AW27" s="9"/>
      <c r="AX27" s="9"/>
      <c r="AY27" s="9"/>
      <c r="AZ27" s="16"/>
      <c r="BA27" s="20" t="e">
        <f>VLOOKUP(AP3,AZ35:BA36,2)</f>
        <v>#N/A</v>
      </c>
      <c r="BB27" s="15"/>
      <c r="BC27" s="9"/>
    </row>
    <row r="28" spans="3:69" ht="22.5" customHeight="1">
      <c r="C28" s="116"/>
      <c r="D28" s="117"/>
      <c r="E28" s="117"/>
      <c r="F28" s="59"/>
      <c r="G28" s="27"/>
      <c r="H28" s="10"/>
      <c r="I28" s="10"/>
      <c r="J28" s="28"/>
      <c r="K28" s="46"/>
      <c r="L28" s="9"/>
      <c r="M28" s="9"/>
      <c r="N28" s="9"/>
      <c r="O28" s="9"/>
      <c r="P28" s="9"/>
      <c r="Q28" s="13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34"/>
      <c r="AH28" s="9"/>
      <c r="AI28" s="9"/>
      <c r="AJ28" s="9"/>
      <c r="AK28" s="9"/>
      <c r="AL28" s="9"/>
      <c r="AQ28" s="9"/>
      <c r="AR28" s="9"/>
      <c r="AS28" s="9"/>
      <c r="AT28" s="16"/>
      <c r="AU28" s="19"/>
      <c r="AV28" s="19"/>
      <c r="AW28" s="9"/>
      <c r="AX28" s="9"/>
      <c r="AY28" s="9"/>
      <c r="AZ28" s="16"/>
      <c r="BA28" s="14"/>
      <c r="BB28" s="15"/>
      <c r="BC28" s="9"/>
    </row>
    <row r="29" spans="3:69" ht="66" customHeight="1">
      <c r="C29" s="37" t="s">
        <v>47</v>
      </c>
      <c r="D29" s="44"/>
      <c r="E29" s="42" t="s">
        <v>48</v>
      </c>
      <c r="F29" s="61" t="s">
        <v>48</v>
      </c>
      <c r="G29" s="27"/>
      <c r="H29" s="10"/>
      <c r="I29" s="10"/>
      <c r="J29" s="28"/>
      <c r="K29" s="46"/>
      <c r="L29" s="9"/>
      <c r="M29" s="9"/>
      <c r="N29" s="9"/>
      <c r="O29" s="9"/>
      <c r="P29" s="9"/>
      <c r="Q29" s="13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34"/>
      <c r="AH29" s="26"/>
      <c r="AI29" s="26"/>
      <c r="AJ29" s="26"/>
      <c r="AK29" s="26"/>
      <c r="AL29" s="26"/>
      <c r="AP29" s="83">
        <f>$AK$15*$AK$28</f>
        <v>0</v>
      </c>
      <c r="AQ29" s="9"/>
      <c r="AR29" s="9"/>
      <c r="AS29" s="9"/>
      <c r="AT29" s="16"/>
      <c r="AU29" s="19"/>
      <c r="AV29" s="19"/>
      <c r="AW29" s="9"/>
      <c r="AX29" s="9"/>
      <c r="AY29" s="9"/>
      <c r="AZ29" s="16"/>
      <c r="BA29" s="14" t="e">
        <f>IF(AP9=1,BA27,VLOOKUP(AP3,AZ35:BB37,3))</f>
        <v>#N/A</v>
      </c>
      <c r="BB29" s="15"/>
      <c r="BC29" s="9"/>
    </row>
    <row r="30" spans="3:69" ht="25.5" customHeight="1">
      <c r="C30" s="118"/>
      <c r="D30" s="118"/>
      <c r="E30" s="118"/>
      <c r="F30" s="118"/>
      <c r="G30" s="118"/>
      <c r="H30" s="10"/>
      <c r="I30" s="10"/>
      <c r="J30" s="28"/>
      <c r="K30" s="46"/>
      <c r="L30" s="9"/>
      <c r="M30" s="9"/>
      <c r="N30" s="9"/>
      <c r="O30" s="9"/>
      <c r="P30" s="9"/>
      <c r="Q30" s="13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34"/>
      <c r="AH30" s="26"/>
      <c r="AI30" s="26"/>
      <c r="AJ30" s="26"/>
      <c r="AK30" s="26"/>
      <c r="AL30" s="26"/>
      <c r="AQ30" s="9"/>
      <c r="AR30" s="9"/>
      <c r="AS30" s="9"/>
      <c r="AT30" s="16"/>
      <c r="AU30" s="19" t="s">
        <v>39</v>
      </c>
      <c r="AV30" s="19" t="s">
        <v>40</v>
      </c>
      <c r="AW30" s="9"/>
      <c r="AX30" s="9"/>
      <c r="AY30" s="9"/>
      <c r="AZ30" s="16"/>
      <c r="BA30" s="14"/>
      <c r="BB30" s="15"/>
      <c r="BC30" s="9"/>
    </row>
    <row r="31" spans="3:69" ht="78" customHeight="1">
      <c r="C31" s="37" t="s">
        <v>12</v>
      </c>
      <c r="D31" s="44"/>
      <c r="E31" s="42" t="s">
        <v>45</v>
      </c>
      <c r="F31" s="62" t="s">
        <v>45</v>
      </c>
      <c r="G31" s="23" t="s">
        <v>46</v>
      </c>
      <c r="H31" s="44"/>
      <c r="I31" s="44"/>
      <c r="J31" s="43" t="s">
        <v>44</v>
      </c>
      <c r="K31" s="46">
        <f>IF(D31=0,100000000,D31)</f>
        <v>100000000</v>
      </c>
      <c r="L31" s="9"/>
      <c r="M31" s="11" t="s">
        <v>21</v>
      </c>
      <c r="N31" s="11" t="s">
        <v>22</v>
      </c>
      <c r="O31" s="11" t="s">
        <v>23</v>
      </c>
      <c r="P31" s="11" t="s">
        <v>24</v>
      </c>
      <c r="Q31" s="13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34"/>
      <c r="AH31" s="26"/>
      <c r="AI31" s="26"/>
      <c r="AJ31" s="26"/>
      <c r="AK31" s="61" t="s">
        <v>44</v>
      </c>
      <c r="AL31" s="26"/>
      <c r="AQ31" s="9"/>
      <c r="AR31" s="9"/>
      <c r="AS31" s="9"/>
      <c r="AT31" s="16">
        <v>1</v>
      </c>
      <c r="AU31" s="19">
        <v>0</v>
      </c>
      <c r="AV31" s="19">
        <v>10</v>
      </c>
      <c r="AW31" s="9"/>
      <c r="AX31" s="9"/>
      <c r="AY31" s="9"/>
      <c r="AZ31" s="16"/>
      <c r="BA31" s="14"/>
      <c r="BB31" s="15"/>
      <c r="BC31" s="9"/>
    </row>
    <row r="32" spans="3:69" ht="22.5" customHeight="1">
      <c r="C32" s="118"/>
      <c r="D32" s="118"/>
      <c r="E32" s="118"/>
      <c r="F32" s="118"/>
      <c r="G32" s="118"/>
      <c r="H32" s="10"/>
      <c r="I32" s="10"/>
      <c r="J32" s="28"/>
      <c r="K32" s="46"/>
      <c r="L32" s="9"/>
      <c r="M32" s="12"/>
      <c r="N32" s="12"/>
      <c r="O32" s="12"/>
      <c r="P32" s="12"/>
      <c r="Q32" s="13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34"/>
      <c r="AH32" s="26"/>
      <c r="AI32" s="26"/>
      <c r="AJ32" s="26"/>
      <c r="AK32" s="26"/>
      <c r="AL32" s="26"/>
      <c r="AQ32" s="9"/>
      <c r="AR32" s="9"/>
      <c r="AS32" s="9"/>
      <c r="AT32" s="16">
        <v>2</v>
      </c>
      <c r="AU32" s="14">
        <v>15</v>
      </c>
      <c r="AV32" s="14">
        <v>30</v>
      </c>
      <c r="AW32" s="9"/>
      <c r="AX32" s="9"/>
      <c r="AY32" s="9"/>
      <c r="AZ32" s="16"/>
      <c r="BA32" s="14"/>
      <c r="BB32" s="15"/>
      <c r="BC32" s="9"/>
    </row>
    <row r="33" spans="2:67" ht="52.5" customHeight="1">
      <c r="C33" s="37" t="s">
        <v>47</v>
      </c>
      <c r="D33" s="44"/>
      <c r="E33" s="42" t="s">
        <v>48</v>
      </c>
      <c r="F33" s="61" t="s">
        <v>48</v>
      </c>
      <c r="G33" s="25"/>
      <c r="H33" s="10"/>
      <c r="I33" s="10"/>
      <c r="J33" s="28"/>
      <c r="K33" s="46"/>
      <c r="L33" s="9"/>
      <c r="M33" s="11" t="s">
        <v>25</v>
      </c>
      <c r="N33" s="11" t="s">
        <v>26</v>
      </c>
      <c r="O33" s="11" t="s">
        <v>27</v>
      </c>
      <c r="P33" s="11" t="s">
        <v>28</v>
      </c>
      <c r="Q33" s="13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34"/>
      <c r="AH33" s="26"/>
      <c r="AI33" s="26"/>
      <c r="AJ33" s="26"/>
      <c r="AK33" s="26"/>
      <c r="AL33" s="26"/>
      <c r="AQ33" s="9"/>
      <c r="AR33" s="9"/>
      <c r="AS33" s="9"/>
      <c r="AT33" s="16">
        <v>3</v>
      </c>
      <c r="AU33" s="14">
        <v>90</v>
      </c>
      <c r="AV33" s="16">
        <v>300</v>
      </c>
      <c r="AW33" s="9"/>
      <c r="AX33" s="9"/>
      <c r="AY33" s="9"/>
      <c r="AZ33" s="16"/>
      <c r="BA33" s="19">
        <v>1</v>
      </c>
      <c r="BB33" s="19">
        <v>2</v>
      </c>
      <c r="BC33" s="9"/>
    </row>
    <row r="34" spans="2:67" ht="21.75" customHeight="1">
      <c r="C34" s="122"/>
      <c r="D34" s="122"/>
      <c r="E34" s="122"/>
      <c r="F34" s="123"/>
      <c r="G34" s="123"/>
      <c r="H34" s="31"/>
      <c r="I34" s="31"/>
      <c r="J34" s="28"/>
      <c r="K34" s="46"/>
      <c r="L34" s="9"/>
      <c r="M34" s="12"/>
      <c r="N34" s="12"/>
      <c r="O34" s="12"/>
      <c r="P34" s="12"/>
      <c r="Q34" s="13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34"/>
      <c r="AH34" s="26"/>
      <c r="AI34" s="26"/>
      <c r="AJ34" s="26"/>
      <c r="AK34" s="26"/>
      <c r="AL34" s="26"/>
      <c r="AP34" s="25"/>
      <c r="AQ34" s="77"/>
      <c r="AR34" s="77"/>
      <c r="AS34" s="77"/>
      <c r="AT34" s="79"/>
      <c r="AU34" s="80"/>
      <c r="AV34" s="81"/>
      <c r="AW34" s="77"/>
      <c r="AX34" s="77"/>
      <c r="AY34" s="77"/>
      <c r="AZ34" s="79"/>
      <c r="BA34" s="82" t="s">
        <v>39</v>
      </c>
      <c r="BB34" s="82" t="s">
        <v>40</v>
      </c>
      <c r="BC34" s="77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</row>
    <row r="35" spans="2:67" ht="62.25" customHeight="1">
      <c r="C35" s="37" t="s">
        <v>13</v>
      </c>
      <c r="D35" s="44"/>
      <c r="E35" s="42" t="s">
        <v>45</v>
      </c>
      <c r="F35" s="62" t="s">
        <v>45</v>
      </c>
      <c r="G35" s="23" t="s">
        <v>46</v>
      </c>
      <c r="H35" s="44"/>
      <c r="I35" s="44"/>
      <c r="J35" s="43" t="s">
        <v>44</v>
      </c>
      <c r="K35" s="46">
        <f>IF(D35=0,100000000,D35)</f>
        <v>100000000</v>
      </c>
      <c r="L35" s="9"/>
      <c r="M35" s="12"/>
      <c r="N35" s="12"/>
      <c r="O35" s="12"/>
      <c r="P35" s="12"/>
      <c r="Q35" s="13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34"/>
      <c r="AH35" s="26"/>
      <c r="AI35" s="26"/>
      <c r="AJ35" s="26"/>
      <c r="AK35" s="61" t="s">
        <v>44</v>
      </c>
      <c r="AL35" s="26"/>
      <c r="AP35" s="25"/>
      <c r="AQ35" s="77"/>
      <c r="AR35" s="77"/>
      <c r="AS35" s="77"/>
      <c r="AT35" s="79"/>
      <c r="AU35" s="80"/>
      <c r="AV35" s="81"/>
      <c r="AW35" s="77"/>
      <c r="AX35" s="77"/>
      <c r="AY35" s="77"/>
      <c r="AZ35" s="79">
        <v>1</v>
      </c>
      <c r="BA35" s="82">
        <v>0</v>
      </c>
      <c r="BB35" s="82">
        <v>10</v>
      </c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</row>
    <row r="36" spans="2:67" ht="27" customHeight="1">
      <c r="C36" s="118"/>
      <c r="D36" s="118"/>
      <c r="E36" s="118"/>
      <c r="F36" s="118"/>
      <c r="G36" s="118"/>
      <c r="H36" s="10"/>
      <c r="I36" s="10"/>
      <c r="J36" s="28"/>
      <c r="K36" s="46"/>
      <c r="L36" s="9"/>
      <c r="M36" s="11"/>
      <c r="N36" s="11"/>
      <c r="O36" s="11"/>
      <c r="P36" s="11"/>
      <c r="Q36" s="13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34"/>
      <c r="AH36" s="26"/>
      <c r="AI36" s="26"/>
      <c r="AJ36" s="26"/>
      <c r="AK36" s="26"/>
      <c r="AL36" s="26"/>
      <c r="AP36" s="25"/>
      <c r="AQ36" s="77"/>
      <c r="AR36" s="32"/>
      <c r="AS36" s="77"/>
      <c r="AT36" s="79"/>
      <c r="AU36" s="80"/>
      <c r="AV36" s="81"/>
      <c r="AW36" s="77"/>
      <c r="AX36" s="77"/>
      <c r="AY36" s="77"/>
      <c r="AZ36" s="79">
        <v>2</v>
      </c>
      <c r="BA36" s="80">
        <v>15</v>
      </c>
      <c r="BB36" s="80">
        <v>30</v>
      </c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</row>
    <row r="37" spans="2:67" ht="42" customHeight="1">
      <c r="C37" s="124" t="s">
        <v>16</v>
      </c>
      <c r="D37" s="125"/>
      <c r="E37" s="125"/>
      <c r="F37" s="125"/>
      <c r="G37" s="126"/>
      <c r="H37" s="10"/>
      <c r="I37" s="10"/>
      <c r="J37" s="28"/>
      <c r="K37" s="46"/>
      <c r="L37" s="9"/>
      <c r="M37" s="11"/>
      <c r="N37" s="11"/>
      <c r="O37" s="11"/>
      <c r="P37" s="11"/>
      <c r="Q37" s="13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34"/>
      <c r="AH37" s="26"/>
      <c r="AI37" s="26"/>
      <c r="AJ37" s="26"/>
      <c r="AK37" s="26"/>
      <c r="AL37" s="26"/>
      <c r="AP37" s="25"/>
      <c r="AQ37" s="77"/>
      <c r="AR37" s="77"/>
      <c r="AS37" s="77"/>
      <c r="AT37" s="79"/>
      <c r="AU37" s="80"/>
      <c r="AV37" s="81"/>
      <c r="AW37" s="77"/>
      <c r="AX37" s="77"/>
      <c r="AY37" s="77"/>
      <c r="AZ37" s="79">
        <v>3</v>
      </c>
      <c r="BA37" s="80">
        <v>90</v>
      </c>
      <c r="BB37" s="79">
        <v>300</v>
      </c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</row>
    <row r="38" spans="2:67" ht="21" customHeight="1">
      <c r="C38" s="39"/>
      <c r="D38" s="39"/>
      <c r="E38" s="32"/>
      <c r="F38" s="59"/>
      <c r="G38" s="32"/>
      <c r="H38" s="10"/>
      <c r="I38" s="10"/>
      <c r="J38" s="28"/>
      <c r="K38" s="46"/>
      <c r="L38" s="9"/>
      <c r="M38" s="11"/>
      <c r="N38" s="11"/>
      <c r="O38" s="11"/>
      <c r="P38" s="11"/>
      <c r="Q38" s="13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34"/>
      <c r="AH38" s="26"/>
      <c r="AI38" s="26"/>
      <c r="AJ38" s="26"/>
      <c r="AK38" s="26"/>
      <c r="AL38" s="26"/>
      <c r="AQ38" s="9"/>
      <c r="AR38" s="9"/>
      <c r="AS38" s="9"/>
      <c r="AT38" s="16"/>
      <c r="AU38" s="14"/>
      <c r="AV38" s="15"/>
      <c r="AW38" s="9"/>
      <c r="AX38" s="9"/>
      <c r="AY38" s="9"/>
      <c r="AZ38" s="16"/>
      <c r="BA38" s="14"/>
      <c r="BB38" s="15"/>
      <c r="BC38" s="9"/>
    </row>
    <row r="39" spans="2:67" ht="61.5" customHeight="1">
      <c r="C39" s="37" t="s">
        <v>47</v>
      </c>
      <c r="D39" s="44"/>
      <c r="E39" s="42" t="s">
        <v>48</v>
      </c>
      <c r="F39" s="61" t="s">
        <v>48</v>
      </c>
      <c r="H39" s="10"/>
      <c r="I39" s="10"/>
      <c r="J39" s="28"/>
      <c r="K39" s="46"/>
      <c r="L39" s="9"/>
      <c r="M39" s="11"/>
      <c r="N39" s="11"/>
      <c r="O39" s="11"/>
      <c r="P39" s="11"/>
      <c r="Q39" s="13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34"/>
      <c r="AH39" s="26"/>
      <c r="AI39" s="26"/>
      <c r="AJ39" s="26"/>
      <c r="AK39" s="26"/>
      <c r="AL39" s="26"/>
      <c r="AQ39" s="9"/>
      <c r="AR39" s="9"/>
      <c r="AS39" s="9"/>
      <c r="AT39" s="16"/>
      <c r="AU39" s="14"/>
      <c r="AV39" s="15"/>
      <c r="AW39" s="9"/>
      <c r="AX39" s="9"/>
      <c r="AY39" s="9"/>
      <c r="AZ39" s="16"/>
      <c r="BA39" s="14"/>
      <c r="BB39" s="15"/>
      <c r="BC39" s="9"/>
    </row>
    <row r="40" spans="2:67" ht="46.5" customHeight="1">
      <c r="C40" s="116"/>
      <c r="D40" s="117"/>
      <c r="E40" s="117"/>
      <c r="F40" s="59"/>
      <c r="G40" s="27"/>
      <c r="H40" s="10"/>
      <c r="I40" s="10"/>
      <c r="J40" s="28"/>
      <c r="K40" s="46"/>
      <c r="L40" s="9"/>
      <c r="M40" s="11"/>
      <c r="N40" s="11"/>
      <c r="O40" s="11"/>
      <c r="P40" s="11"/>
      <c r="Q40" s="13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34"/>
      <c r="AH40" s="26"/>
      <c r="AI40" s="26"/>
      <c r="AJ40" s="26"/>
      <c r="AK40" s="26"/>
      <c r="AL40" s="26"/>
      <c r="AQ40" s="9"/>
      <c r="AR40" s="9"/>
      <c r="AS40" s="9"/>
      <c r="AT40" s="16"/>
      <c r="AU40" s="14"/>
      <c r="AV40" s="15"/>
      <c r="AW40" s="9"/>
      <c r="AX40" s="9"/>
      <c r="AY40" s="9"/>
      <c r="AZ40" s="16"/>
      <c r="BA40" s="14"/>
      <c r="BB40" s="15"/>
      <c r="BC40" s="9"/>
    </row>
    <row r="41" spans="2:67" ht="70.5" customHeight="1">
      <c r="C41" s="37" t="s">
        <v>14</v>
      </c>
      <c r="D41" s="44"/>
      <c r="E41" s="42" t="s">
        <v>45</v>
      </c>
      <c r="F41" s="62" t="s">
        <v>45</v>
      </c>
      <c r="G41" s="23" t="s">
        <v>46</v>
      </c>
      <c r="H41" s="44"/>
      <c r="I41" s="44"/>
      <c r="J41" s="43" t="s">
        <v>44</v>
      </c>
      <c r="K41" s="46">
        <f>IF(D41=0,100000000,D41)</f>
        <v>100000000</v>
      </c>
      <c r="L41" s="9"/>
      <c r="M41" s="11"/>
      <c r="N41" s="11"/>
      <c r="O41" s="11"/>
      <c r="P41" s="11"/>
      <c r="Q41" s="13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34"/>
      <c r="AH41" s="26"/>
      <c r="AI41" s="26"/>
      <c r="AJ41" s="26"/>
      <c r="AK41" s="61" t="s">
        <v>44</v>
      </c>
      <c r="AL41" s="26"/>
      <c r="AQ41" s="9"/>
      <c r="AR41" s="9"/>
      <c r="AS41" s="9"/>
      <c r="AT41" s="16"/>
      <c r="AU41" s="14"/>
      <c r="AV41" s="15"/>
      <c r="AW41" s="9"/>
      <c r="AX41" s="9"/>
      <c r="AY41" s="9"/>
      <c r="AZ41" s="16"/>
      <c r="BA41" s="14"/>
      <c r="BB41" s="15"/>
      <c r="BC41" s="9"/>
    </row>
    <row r="42" spans="2:67" ht="16.5" customHeight="1">
      <c r="C42" s="118"/>
      <c r="D42" s="118"/>
      <c r="E42" s="118"/>
      <c r="F42" s="118"/>
      <c r="G42" s="118"/>
      <c r="H42" s="10"/>
      <c r="I42" s="10"/>
      <c r="J42" s="28"/>
      <c r="K42" s="46"/>
      <c r="L42" s="9"/>
      <c r="M42" s="11"/>
      <c r="N42" s="11"/>
      <c r="O42" s="11"/>
      <c r="P42" s="11"/>
      <c r="Q42" s="13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34"/>
      <c r="AH42" s="26"/>
      <c r="AI42" s="26"/>
      <c r="AJ42" s="26"/>
      <c r="AK42" s="26"/>
      <c r="AL42" s="26"/>
      <c r="AQ42" s="9"/>
      <c r="AR42" s="9"/>
      <c r="AS42" s="9"/>
      <c r="AT42" s="16"/>
      <c r="AU42" s="14"/>
      <c r="AV42" s="15"/>
      <c r="AW42" s="9"/>
      <c r="AX42" s="9"/>
      <c r="AY42" s="9"/>
      <c r="AZ42" s="16"/>
      <c r="BA42" s="14"/>
      <c r="BB42" s="15"/>
      <c r="BC42" s="9"/>
    </row>
    <row r="43" spans="2:67" ht="64.5" customHeight="1">
      <c r="C43" s="37" t="s">
        <v>47</v>
      </c>
      <c r="D43" s="44"/>
      <c r="E43" s="42" t="s">
        <v>48</v>
      </c>
      <c r="F43" s="61" t="s">
        <v>48</v>
      </c>
      <c r="K43" s="46"/>
      <c r="L43" s="9"/>
      <c r="M43" s="11"/>
      <c r="N43" s="11"/>
      <c r="O43" s="11"/>
      <c r="P43" s="11"/>
      <c r="Q43" s="13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34"/>
      <c r="AH43" s="26"/>
      <c r="AI43" s="26"/>
      <c r="AJ43" s="26"/>
      <c r="AK43" s="26"/>
      <c r="AL43" s="26"/>
      <c r="AT43"/>
      <c r="AU43"/>
      <c r="AV43"/>
    </row>
    <row r="44" spans="2:67" ht="24" customHeight="1">
      <c r="C44" s="118"/>
      <c r="D44" s="118"/>
      <c r="E44" s="118"/>
      <c r="F44" s="118"/>
      <c r="G44" s="118"/>
      <c r="H44" s="10"/>
      <c r="I44" s="10"/>
      <c r="J44" s="28"/>
      <c r="K44" s="46"/>
      <c r="L44" s="9"/>
      <c r="M44" s="11"/>
      <c r="N44" s="11"/>
      <c r="O44" s="11"/>
      <c r="P44" s="11"/>
      <c r="Q44" s="13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34"/>
      <c r="AH44" s="26"/>
      <c r="AI44" s="26"/>
      <c r="AJ44" s="26"/>
      <c r="AK44" s="26"/>
      <c r="AL44" s="26"/>
      <c r="AT44"/>
      <c r="AU44"/>
      <c r="AV44"/>
    </row>
    <row r="45" spans="2:67" ht="48" customHeight="1">
      <c r="B45" s="30" t="s">
        <v>13</v>
      </c>
      <c r="C45" s="37" t="s">
        <v>15</v>
      </c>
      <c r="D45" s="44"/>
      <c r="E45" s="42" t="s">
        <v>45</v>
      </c>
      <c r="F45" s="62" t="s">
        <v>45</v>
      </c>
      <c r="G45" s="23" t="s">
        <v>46</v>
      </c>
      <c r="H45" s="44"/>
      <c r="I45" s="44"/>
      <c r="J45" s="43" t="s">
        <v>44</v>
      </c>
      <c r="K45" s="46">
        <f>IF(D45=0,100000000,D45)</f>
        <v>100000000</v>
      </c>
      <c r="L45" s="9"/>
      <c r="M45" s="11"/>
      <c r="N45" s="11"/>
      <c r="O45" s="11"/>
      <c r="P45" s="11"/>
      <c r="Q45" s="13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34"/>
      <c r="AH45" s="26"/>
      <c r="AI45" s="26"/>
      <c r="AJ45" s="26"/>
      <c r="AK45" s="61" t="s">
        <v>44</v>
      </c>
      <c r="AL45" s="26"/>
      <c r="AT45"/>
      <c r="AU45"/>
      <c r="AV45"/>
    </row>
    <row r="46" spans="2:67" ht="16.5" customHeight="1">
      <c r="C46" s="120"/>
      <c r="D46" s="120"/>
      <c r="E46" s="120"/>
      <c r="F46" s="121"/>
      <c r="G46" s="121"/>
      <c r="H46" s="31"/>
      <c r="I46" s="31"/>
      <c r="J46" s="28"/>
      <c r="K46" s="46"/>
      <c r="L46" s="9"/>
      <c r="M46" s="11"/>
      <c r="N46" s="11"/>
      <c r="O46" s="11"/>
      <c r="P46" s="11"/>
      <c r="Q46" s="13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34"/>
      <c r="AH46" s="26"/>
      <c r="AI46" s="26"/>
      <c r="AJ46" s="26"/>
      <c r="AK46" s="26"/>
      <c r="AL46" s="26"/>
      <c r="AQ46" s="9"/>
      <c r="AR46" s="9"/>
      <c r="AS46" s="9"/>
      <c r="AT46" s="16"/>
      <c r="AU46" s="14"/>
      <c r="AV46" s="15"/>
      <c r="AW46" s="9"/>
      <c r="AX46" s="9"/>
      <c r="AY46" s="9"/>
      <c r="AZ46" s="16">
        <v>3</v>
      </c>
      <c r="BA46" s="19">
        <v>6</v>
      </c>
      <c r="BB46" s="16">
        <v>10</v>
      </c>
      <c r="BC46" s="9"/>
    </row>
    <row r="47" spans="2:67" ht="36" customHeight="1">
      <c r="C47" s="124" t="s">
        <v>3</v>
      </c>
      <c r="D47" s="125"/>
      <c r="E47" s="125"/>
      <c r="F47" s="125"/>
      <c r="G47" s="126"/>
      <c r="K47" s="46"/>
      <c r="L47" s="9"/>
      <c r="M47" s="11"/>
      <c r="N47" s="11"/>
      <c r="O47" s="11"/>
      <c r="P47" s="11"/>
      <c r="Q47" s="13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34"/>
      <c r="AH47" s="26"/>
      <c r="AI47" s="26"/>
      <c r="AJ47" s="26"/>
      <c r="AK47" s="26"/>
      <c r="AL47" s="26"/>
      <c r="AQ47" s="9"/>
      <c r="AR47" s="9"/>
      <c r="AS47" s="9"/>
      <c r="AT47" s="16"/>
      <c r="AU47" s="14"/>
      <c r="AV47" s="15"/>
      <c r="AW47" s="9"/>
      <c r="AX47" s="9"/>
      <c r="AY47" s="9"/>
      <c r="AZ47" s="9"/>
    </row>
    <row r="48" spans="2:67" ht="15" hidden="1" customHeight="1">
      <c r="C48" s="118"/>
      <c r="D48" s="118"/>
      <c r="E48" s="118"/>
      <c r="F48" s="118"/>
      <c r="G48" s="118"/>
      <c r="H48" s="10"/>
      <c r="I48" s="10"/>
      <c r="J48" s="28"/>
      <c r="K48" s="46"/>
      <c r="L48" s="9"/>
      <c r="M48" s="11"/>
      <c r="N48" s="11"/>
      <c r="O48" s="11"/>
      <c r="P48" s="11"/>
      <c r="Q48" s="13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34"/>
      <c r="AH48" s="26"/>
      <c r="AI48" s="26"/>
      <c r="AJ48" s="26"/>
      <c r="AK48" s="26"/>
      <c r="AL48" s="26"/>
      <c r="AQ48" s="9"/>
      <c r="AR48" s="9"/>
      <c r="AS48" s="9"/>
      <c r="AT48" s="16"/>
      <c r="AU48" s="14"/>
      <c r="AV48" s="15"/>
      <c r="AW48" s="9"/>
      <c r="AX48" s="9"/>
      <c r="AY48" s="9"/>
      <c r="AZ48" s="9"/>
    </row>
    <row r="49" spans="3:52" ht="48" hidden="1" customHeight="1">
      <c r="C49" s="39"/>
      <c r="D49" s="39"/>
      <c r="E49" s="32"/>
      <c r="F49" s="59"/>
      <c r="G49" s="32"/>
      <c r="H49" s="10"/>
      <c r="I49" s="10"/>
      <c r="J49" s="28"/>
      <c r="K49" s="46"/>
      <c r="L49" s="9"/>
      <c r="M49" s="12"/>
      <c r="N49" s="12"/>
      <c r="O49" s="12"/>
      <c r="P49" s="12"/>
      <c r="Q49" s="13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34"/>
      <c r="AH49" s="26"/>
      <c r="AI49" s="26"/>
      <c r="AJ49" s="26"/>
      <c r="AK49" s="26"/>
      <c r="AL49" s="26"/>
      <c r="AM49" s="130" t="s">
        <v>41</v>
      </c>
      <c r="AN49" s="131"/>
      <c r="AO49" s="132"/>
      <c r="AP49" s="21">
        <f>AO19*AP32</f>
        <v>0</v>
      </c>
      <c r="AQ49" s="9"/>
      <c r="AR49" s="9"/>
      <c r="AS49" s="9"/>
      <c r="AT49" s="16">
        <v>1</v>
      </c>
      <c r="AU49" s="19">
        <v>0</v>
      </c>
      <c r="AV49" s="16">
        <v>1</v>
      </c>
      <c r="AW49" s="9"/>
      <c r="AX49" s="9"/>
      <c r="AY49" s="9"/>
      <c r="AZ49" s="9"/>
    </row>
    <row r="50" spans="3:52" ht="57" hidden="1" customHeight="1">
      <c r="C50" s="37" t="s">
        <v>47</v>
      </c>
      <c r="D50" s="44"/>
      <c r="E50" s="42" t="s">
        <v>48</v>
      </c>
      <c r="F50" s="61" t="s">
        <v>48</v>
      </c>
      <c r="G50" s="32"/>
      <c r="H50" s="10"/>
      <c r="I50" s="10"/>
      <c r="J50" s="28"/>
      <c r="K50" s="46"/>
      <c r="L50" s="9"/>
      <c r="M50" s="12" t="s">
        <v>36</v>
      </c>
      <c r="N50" s="11" t="s">
        <v>32</v>
      </c>
      <c r="O50" s="11" t="s">
        <v>30</v>
      </c>
      <c r="P50" s="11" t="s">
        <v>42</v>
      </c>
      <c r="Q50" s="13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34"/>
      <c r="AH50" s="26"/>
      <c r="AI50" s="26"/>
      <c r="AJ50" s="26"/>
      <c r="AK50" s="26"/>
      <c r="AL50" s="26"/>
      <c r="AM50" s="9"/>
      <c r="AN50" s="9"/>
      <c r="AO50" s="9"/>
      <c r="AP50" s="9"/>
      <c r="AQ50" s="9"/>
      <c r="AR50" s="9"/>
      <c r="AS50" s="9"/>
      <c r="AT50" s="16">
        <v>2</v>
      </c>
      <c r="AU50" s="19">
        <v>1</v>
      </c>
      <c r="AV50" s="16">
        <v>3</v>
      </c>
      <c r="AW50" s="9"/>
      <c r="AX50" s="9"/>
      <c r="AY50" s="9"/>
      <c r="AZ50" s="9"/>
    </row>
    <row r="51" spans="3:52" ht="27" customHeight="1">
      <c r="H51" s="10"/>
      <c r="I51" s="10"/>
      <c r="J51" s="28"/>
      <c r="K51" s="46"/>
      <c r="L51" s="9"/>
      <c r="M51" s="12"/>
      <c r="N51" s="11"/>
      <c r="O51" s="11"/>
      <c r="P51" s="11"/>
      <c r="Q51" s="13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34"/>
      <c r="AH51" s="26"/>
      <c r="AI51" s="26"/>
      <c r="AJ51" s="26"/>
      <c r="AK51" s="26"/>
      <c r="AL51" s="26"/>
      <c r="AM51" s="9"/>
      <c r="AN51" s="9"/>
      <c r="AO51" s="9"/>
      <c r="AP51" s="9"/>
      <c r="AQ51" s="9"/>
      <c r="AR51" s="9"/>
      <c r="AS51" s="9"/>
      <c r="AT51" s="16"/>
      <c r="AU51" s="19"/>
      <c r="AV51" s="16"/>
      <c r="AW51" s="9"/>
      <c r="AX51" s="9"/>
      <c r="AY51" s="9"/>
      <c r="AZ51" s="9"/>
    </row>
    <row r="52" spans="3:52" ht="57" customHeight="1">
      <c r="C52" s="37" t="s">
        <v>17</v>
      </c>
      <c r="D52" s="44"/>
      <c r="E52" s="42" t="s">
        <v>45</v>
      </c>
      <c r="F52" s="62" t="s">
        <v>45</v>
      </c>
      <c r="G52" s="23" t="s">
        <v>46</v>
      </c>
      <c r="H52" s="44"/>
      <c r="I52" s="44"/>
      <c r="J52" s="43" t="s">
        <v>44</v>
      </c>
      <c r="K52" s="46">
        <f>IF(D52=0,100000000,D52)</f>
        <v>100000000</v>
      </c>
      <c r="L52" s="9"/>
      <c r="M52" s="12"/>
      <c r="N52" s="11"/>
      <c r="O52" s="11"/>
      <c r="P52" s="11"/>
      <c r="Q52" s="13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34"/>
      <c r="AH52" s="26"/>
      <c r="AI52" s="26"/>
      <c r="AJ52" s="26"/>
      <c r="AK52" s="61" t="s">
        <v>44</v>
      </c>
      <c r="AL52" s="26"/>
      <c r="AM52" s="9"/>
      <c r="AN52" s="9"/>
      <c r="AO52" s="9"/>
      <c r="AP52" s="9"/>
      <c r="AQ52" s="9"/>
      <c r="AR52" s="9"/>
      <c r="AS52" s="9"/>
      <c r="AT52" s="16"/>
      <c r="AU52" s="19"/>
      <c r="AV52" s="16"/>
      <c r="AW52" s="9"/>
      <c r="AX52" s="9"/>
      <c r="AY52" s="9"/>
      <c r="AZ52" s="9"/>
    </row>
    <row r="53" spans="3:52" ht="12" customHeight="1">
      <c r="C53" s="118"/>
      <c r="D53" s="118"/>
      <c r="E53" s="118"/>
      <c r="F53" s="118"/>
      <c r="G53" s="118"/>
      <c r="H53" s="10"/>
      <c r="I53" s="10"/>
      <c r="J53" s="28"/>
      <c r="K53" s="46"/>
      <c r="L53" s="9"/>
      <c r="M53" s="12"/>
      <c r="N53" s="11"/>
      <c r="O53" s="11"/>
      <c r="P53" s="11"/>
      <c r="Q53" s="13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34"/>
      <c r="AH53" s="26"/>
      <c r="AI53" s="26"/>
      <c r="AJ53" s="26"/>
      <c r="AK53" s="26"/>
      <c r="AL53" s="26"/>
      <c r="AM53" s="9"/>
      <c r="AN53" s="9"/>
      <c r="AO53" s="9"/>
      <c r="AP53" s="9"/>
      <c r="AQ53" s="9"/>
      <c r="AR53" s="9"/>
      <c r="AS53" s="9"/>
      <c r="AT53" s="16"/>
      <c r="AU53" s="19"/>
      <c r="AV53" s="16"/>
      <c r="AW53" s="9"/>
      <c r="AX53" s="9"/>
      <c r="AY53" s="9"/>
      <c r="AZ53" s="9"/>
    </row>
    <row r="54" spans="3:52" ht="57" customHeight="1">
      <c r="C54" s="37" t="s">
        <v>47</v>
      </c>
      <c r="D54" s="44"/>
      <c r="E54" s="42" t="s">
        <v>48</v>
      </c>
      <c r="F54" s="61" t="s">
        <v>48</v>
      </c>
      <c r="G54" s="25"/>
      <c r="H54" s="10"/>
      <c r="I54" s="10"/>
      <c r="J54" s="28"/>
      <c r="K54" s="46"/>
      <c r="L54" s="9"/>
      <c r="M54" s="12"/>
      <c r="N54" s="11"/>
      <c r="O54" s="11"/>
      <c r="P54" s="11"/>
      <c r="Q54" s="13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34"/>
      <c r="AH54" s="26"/>
      <c r="AI54" s="26"/>
      <c r="AJ54" s="26"/>
      <c r="AK54" s="26"/>
      <c r="AL54" s="26"/>
      <c r="AM54" s="9"/>
      <c r="AN54" s="9"/>
      <c r="AO54" s="9"/>
      <c r="AP54" s="9"/>
      <c r="AQ54" s="9"/>
      <c r="AR54" s="9"/>
      <c r="AS54" s="9"/>
      <c r="AT54" s="16"/>
      <c r="AU54" s="19"/>
      <c r="AV54" s="16"/>
      <c r="AW54" s="9"/>
      <c r="AX54" s="9"/>
      <c r="AY54" s="9"/>
      <c r="AZ54" s="9"/>
    </row>
    <row r="55" spans="3:52" ht="16.5" customHeight="1">
      <c r="C55" s="122"/>
      <c r="D55" s="122"/>
      <c r="E55" s="122"/>
      <c r="F55" s="123"/>
      <c r="G55" s="123"/>
      <c r="H55" s="31"/>
      <c r="I55" s="31"/>
      <c r="J55" s="28"/>
      <c r="K55" s="46"/>
      <c r="L55" s="9"/>
      <c r="M55" s="12"/>
      <c r="N55" s="11"/>
      <c r="O55" s="11"/>
      <c r="P55" s="11"/>
      <c r="Q55" s="13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34"/>
      <c r="AH55" s="26"/>
      <c r="AI55" s="26"/>
      <c r="AJ55" s="26"/>
      <c r="AK55" s="26"/>
      <c r="AL55" s="26"/>
      <c r="AM55" s="9"/>
      <c r="AN55" s="9"/>
      <c r="AO55" s="9"/>
      <c r="AP55" s="9"/>
      <c r="AQ55" s="9"/>
      <c r="AR55" s="9"/>
      <c r="AS55" s="9"/>
      <c r="AT55" s="16"/>
      <c r="AU55" s="19"/>
      <c r="AV55" s="16"/>
      <c r="AW55" s="9"/>
      <c r="AX55" s="9"/>
      <c r="AY55" s="9"/>
      <c r="AZ55" s="9"/>
    </row>
    <row r="56" spans="3:52" ht="57" customHeight="1">
      <c r="C56" s="37" t="s">
        <v>18</v>
      </c>
      <c r="D56" s="44"/>
      <c r="E56" s="42" t="s">
        <v>45</v>
      </c>
      <c r="F56" s="62" t="s">
        <v>45</v>
      </c>
      <c r="G56" s="23" t="s">
        <v>46</v>
      </c>
      <c r="H56" s="44"/>
      <c r="I56" s="44"/>
      <c r="J56" s="43" t="s">
        <v>44</v>
      </c>
      <c r="K56" s="46">
        <f>IF(D56=0,100000000,D56)</f>
        <v>100000000</v>
      </c>
      <c r="L56" s="9"/>
      <c r="M56" s="12"/>
      <c r="N56" s="12"/>
      <c r="O56" s="12"/>
      <c r="P56" s="12"/>
      <c r="Q56" s="13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34"/>
      <c r="AH56" s="26"/>
      <c r="AI56" s="26"/>
      <c r="AJ56" s="26"/>
      <c r="AK56" s="61" t="s">
        <v>44</v>
      </c>
      <c r="AL56" s="26"/>
      <c r="AM56" s="9"/>
      <c r="AN56" s="9"/>
      <c r="AO56" s="9"/>
      <c r="AP56" s="9"/>
      <c r="AQ56" s="9"/>
      <c r="AR56" s="9"/>
      <c r="AS56" s="9"/>
      <c r="AT56" s="16">
        <v>3</v>
      </c>
      <c r="AU56" s="19">
        <v>6</v>
      </c>
      <c r="AV56" s="16">
        <v>10</v>
      </c>
      <c r="AW56" s="9"/>
      <c r="AX56" s="9"/>
      <c r="AY56" s="9"/>
      <c r="AZ56" s="9"/>
    </row>
    <row r="57" spans="3:52" ht="18.75" customHeight="1">
      <c r="C57" s="41"/>
      <c r="D57" s="39"/>
      <c r="E57" s="26"/>
      <c r="F57" s="64"/>
      <c r="G57" s="27"/>
      <c r="H57" s="31"/>
      <c r="I57" s="31"/>
      <c r="J57" s="33"/>
      <c r="K57" s="46"/>
      <c r="L57" s="9"/>
      <c r="M57" s="11"/>
      <c r="N57" s="11" t="s">
        <v>32</v>
      </c>
      <c r="O57" s="11" t="s">
        <v>33</v>
      </c>
      <c r="P57" s="11" t="s">
        <v>34</v>
      </c>
      <c r="Q57" s="13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34"/>
      <c r="AH57" s="26"/>
      <c r="AI57" s="26"/>
      <c r="AJ57" s="26"/>
      <c r="AK57" s="26"/>
      <c r="AL57" s="26"/>
      <c r="AM57" s="9"/>
      <c r="AN57" s="9"/>
      <c r="AO57" s="9"/>
      <c r="AP57" s="9"/>
      <c r="AQ57" s="9"/>
      <c r="AR57" s="9"/>
      <c r="AS57" s="9"/>
      <c r="AT57" s="16"/>
      <c r="AU57" s="14"/>
      <c r="AV57" s="15"/>
      <c r="AW57" s="9"/>
      <c r="AX57" s="9"/>
      <c r="AY57" s="9"/>
      <c r="AZ57" s="9"/>
    </row>
    <row r="58" spans="3:52" ht="63.75" customHeight="1">
      <c r="C58" s="103" t="s">
        <v>49</v>
      </c>
      <c r="D58" s="54"/>
      <c r="E58" s="56"/>
      <c r="F58" s="104" t="s">
        <v>7</v>
      </c>
      <c r="H58" s="31"/>
      <c r="I58" s="31"/>
      <c r="J58" s="33"/>
      <c r="K58" s="46"/>
      <c r="L58" s="9"/>
      <c r="M58" s="11"/>
      <c r="N58" s="11"/>
      <c r="O58" s="11"/>
      <c r="P58" s="11"/>
      <c r="Q58" s="1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34"/>
      <c r="AH58" s="26"/>
      <c r="AI58" s="26"/>
      <c r="AJ58" s="26"/>
      <c r="AK58" s="26"/>
      <c r="AL58" s="26"/>
      <c r="AM58" s="9"/>
      <c r="AN58" s="9"/>
      <c r="AO58" s="9"/>
      <c r="AP58" s="9"/>
      <c r="AQ58" s="9"/>
      <c r="AR58" s="9"/>
      <c r="AS58" s="9"/>
      <c r="AT58" s="16"/>
      <c r="AU58" s="14"/>
      <c r="AV58" s="15"/>
      <c r="AW58" s="9"/>
      <c r="AX58" s="9"/>
      <c r="AY58" s="9"/>
      <c r="AZ58" s="9"/>
    </row>
    <row r="59" spans="3:52" ht="26.25" customHeight="1" thickBot="1">
      <c r="H59" s="31"/>
      <c r="I59" s="31"/>
      <c r="J59" s="33"/>
      <c r="K59" s="46"/>
      <c r="L59" s="9"/>
      <c r="M59" s="11"/>
      <c r="N59" s="11"/>
      <c r="O59" s="11"/>
      <c r="P59" s="11"/>
      <c r="Q59" s="1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3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16"/>
      <c r="AU59" s="14"/>
      <c r="AV59" s="15"/>
      <c r="AW59" s="9"/>
      <c r="AX59" s="9"/>
      <c r="AY59" s="9"/>
      <c r="AZ59" s="9"/>
    </row>
    <row r="60" spans="3:52" ht="39.9" customHeight="1" thickBot="1">
      <c r="C60" s="119" t="s">
        <v>19</v>
      </c>
      <c r="D60" s="119"/>
      <c r="E60" s="114"/>
      <c r="F60" s="70">
        <f>SUM($D$54,$D$50,$D$43,$D$39,$D$33,$D$29)</f>
        <v>0</v>
      </c>
      <c r="G60" s="75" t="s">
        <v>48</v>
      </c>
      <c r="H60" s="31"/>
      <c r="I60" s="31"/>
      <c r="J60" s="33"/>
      <c r="K60" s="46"/>
      <c r="L60" s="9"/>
      <c r="M60" s="11"/>
      <c r="N60" s="11"/>
      <c r="O60" s="11"/>
      <c r="P60" s="11"/>
      <c r="Q60" s="13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3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16"/>
      <c r="AU60" s="14"/>
      <c r="AV60" s="15"/>
      <c r="AW60" s="9"/>
      <c r="AX60" s="9"/>
      <c r="AY60" s="9"/>
      <c r="AZ60" s="9"/>
    </row>
    <row r="61" spans="3:52" ht="20.25" customHeight="1" thickBot="1">
      <c r="D61"/>
      <c r="G61"/>
      <c r="H61" s="31"/>
      <c r="I61" s="31"/>
      <c r="J61" s="33"/>
      <c r="K61" s="46"/>
      <c r="L61" s="9"/>
      <c r="M61" s="11"/>
      <c r="N61" s="11"/>
      <c r="O61" s="11"/>
      <c r="P61" s="11"/>
      <c r="Q61" s="13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3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16"/>
      <c r="AU61" s="14"/>
      <c r="AV61" s="15"/>
      <c r="AW61" s="9"/>
      <c r="AX61" s="9"/>
      <c r="AY61" s="9"/>
      <c r="AZ61" s="9"/>
    </row>
    <row r="62" spans="3:52" ht="39.9" customHeight="1" thickBot="1">
      <c r="C62" s="114" t="s">
        <v>20</v>
      </c>
      <c r="D62" s="115"/>
      <c r="E62" s="57"/>
      <c r="F62" s="71">
        <f>IF($G$9=2,$F$77,$G$77)</f>
        <v>0</v>
      </c>
      <c r="G62" s="75" t="s">
        <v>48</v>
      </c>
      <c r="H62" s="31"/>
      <c r="I62" s="31"/>
      <c r="J62" s="33"/>
      <c r="K62" s="46"/>
      <c r="L62" s="9"/>
      <c r="M62" s="11"/>
      <c r="N62" s="11"/>
      <c r="O62" s="11"/>
      <c r="P62" s="11"/>
      <c r="Q62" s="13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34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16"/>
      <c r="AU62" s="14"/>
      <c r="AV62" s="15"/>
      <c r="AW62" s="9"/>
      <c r="AX62" s="9"/>
      <c r="AY62" s="9"/>
      <c r="AZ62" s="9"/>
    </row>
    <row r="63" spans="3:52" ht="39.9" customHeight="1" thickBot="1">
      <c r="D63"/>
      <c r="G63"/>
      <c r="H63" s="31"/>
      <c r="I63" s="31"/>
      <c r="J63" s="33"/>
      <c r="K63" s="46"/>
      <c r="L63" s="9"/>
      <c r="M63" s="11"/>
      <c r="N63" s="11"/>
      <c r="O63" s="11"/>
      <c r="P63" s="11"/>
      <c r="Q63" s="13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3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16"/>
      <c r="AU63" s="14"/>
      <c r="AV63" s="15"/>
      <c r="AW63" s="9"/>
      <c r="AX63" s="9"/>
      <c r="AY63" s="9"/>
      <c r="AZ63" s="9"/>
    </row>
    <row r="64" spans="3:52" ht="39.9" customHeight="1" thickBot="1">
      <c r="C64" s="114" t="s">
        <v>4</v>
      </c>
      <c r="D64" s="115"/>
      <c r="E64" s="57"/>
      <c r="F64" s="71">
        <f>$F$60+$F$62</f>
        <v>0</v>
      </c>
      <c r="G64" s="75" t="s">
        <v>48</v>
      </c>
      <c r="H64" s="31"/>
      <c r="I64" s="31"/>
      <c r="J64" s="33"/>
      <c r="K64" s="46"/>
      <c r="L64" s="9"/>
      <c r="M64" s="11"/>
      <c r="N64" s="11"/>
      <c r="O64" s="11"/>
      <c r="P64" s="11"/>
      <c r="Q64" s="13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34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16"/>
      <c r="AU64" s="14"/>
      <c r="AV64" s="15"/>
      <c r="AW64" s="9"/>
      <c r="AX64" s="9"/>
      <c r="AY64" s="9"/>
      <c r="AZ64" s="9"/>
    </row>
    <row r="65" spans="3:52" ht="39.9" customHeight="1" thickBot="1">
      <c r="D65"/>
      <c r="G65"/>
      <c r="H65" s="31"/>
      <c r="I65" s="31"/>
      <c r="J65" s="33"/>
      <c r="K65" s="46"/>
      <c r="L65" s="9"/>
      <c r="M65" s="11"/>
      <c r="N65" s="11"/>
      <c r="O65" s="11"/>
      <c r="P65" s="11"/>
      <c r="Q65" s="13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3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16"/>
      <c r="AU65" s="14"/>
      <c r="AV65" s="15"/>
      <c r="AW65" s="9"/>
      <c r="AX65" s="9"/>
      <c r="AY65" s="9"/>
      <c r="AZ65" s="9"/>
    </row>
    <row r="66" spans="3:52" ht="39.9" customHeight="1" thickBot="1">
      <c r="C66" s="114" t="s">
        <v>6</v>
      </c>
      <c r="D66" s="115"/>
      <c r="E66" s="57"/>
      <c r="F66" s="72">
        <f>($F$64/60)</f>
        <v>0</v>
      </c>
      <c r="G66" s="75" t="s">
        <v>5</v>
      </c>
      <c r="H66" s="31"/>
      <c r="I66" s="31"/>
      <c r="J66" s="33"/>
      <c r="K66" s="46"/>
      <c r="L66" s="9"/>
      <c r="M66" s="11"/>
      <c r="N66" s="11"/>
      <c r="O66" s="11"/>
      <c r="P66" s="11"/>
      <c r="Q66" s="13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34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16"/>
      <c r="AU66" s="14"/>
      <c r="AV66" s="15"/>
      <c r="AW66" s="9"/>
      <c r="AX66" s="9"/>
      <c r="AY66" s="9"/>
      <c r="AZ66" s="9"/>
    </row>
    <row r="67" spans="3:52" ht="39.9" customHeight="1" thickBot="1">
      <c r="C67" s="52"/>
      <c r="D67" s="52"/>
      <c r="E67" s="52"/>
      <c r="F67" s="55"/>
      <c r="G67" s="53"/>
      <c r="H67" s="31"/>
      <c r="I67" s="31"/>
      <c r="J67" s="33"/>
      <c r="K67" s="46"/>
      <c r="L67" s="9"/>
      <c r="M67" s="11"/>
      <c r="N67" s="11"/>
      <c r="O67" s="11"/>
      <c r="P67" s="11"/>
      <c r="Q67" s="13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3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16"/>
      <c r="AU67" s="14"/>
      <c r="AV67" s="15"/>
      <c r="AW67" s="9"/>
      <c r="AX67" s="9"/>
      <c r="AY67" s="9"/>
      <c r="AZ67" s="9"/>
    </row>
    <row r="68" spans="3:52" ht="37.5" customHeight="1" thickBot="1">
      <c r="C68" s="114" t="s">
        <v>9</v>
      </c>
      <c r="D68" s="115"/>
      <c r="E68" s="57"/>
      <c r="F68" s="73">
        <f>1.3*IF(I76=TRUE,D87,G78)</f>
        <v>0</v>
      </c>
      <c r="G68" s="75" t="s">
        <v>8</v>
      </c>
      <c r="H68" s="10"/>
      <c r="I68" s="10"/>
      <c r="J68" s="28"/>
      <c r="K68" s="46"/>
      <c r="L68" s="9"/>
      <c r="M68" s="11" t="s">
        <v>29</v>
      </c>
      <c r="N68" s="11" t="s">
        <v>27</v>
      </c>
      <c r="O68" s="11" t="s">
        <v>30</v>
      </c>
      <c r="P68" s="11" t="s">
        <v>31</v>
      </c>
      <c r="Q68" s="13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34"/>
      <c r="AH68" s="9"/>
      <c r="AI68" s="9"/>
      <c r="AJ68" s="9"/>
      <c r="AK68" s="76"/>
      <c r="AL68" s="9"/>
      <c r="AR68" s="9"/>
      <c r="AS68" s="9"/>
      <c r="AT68" s="16"/>
      <c r="AU68" s="14"/>
      <c r="AV68" s="15"/>
      <c r="AW68" s="9"/>
      <c r="AX68" s="9"/>
      <c r="AY68" s="9"/>
      <c r="AZ68" s="9"/>
    </row>
    <row r="69" spans="3:52" ht="37.5" customHeight="1" thickBot="1">
      <c r="C69"/>
      <c r="D69"/>
      <c r="G69"/>
      <c r="H69" s="10"/>
      <c r="I69" s="10"/>
      <c r="J69" s="28"/>
      <c r="K69" s="46"/>
      <c r="L69" s="73">
        <f>IF($G$9=2,F78,IF($G$20=1,$C$78+15,I79))</f>
        <v>0</v>
      </c>
      <c r="M69" s="85"/>
      <c r="N69" s="85"/>
      <c r="O69" s="85"/>
      <c r="P69" s="85"/>
      <c r="Q69" s="86"/>
      <c r="R69" s="84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34"/>
      <c r="AH69" s="9"/>
      <c r="AI69" s="9"/>
      <c r="AJ69" s="9"/>
      <c r="AK69" s="9"/>
      <c r="AL69" s="9"/>
      <c r="AR69" s="9"/>
      <c r="AS69" s="9"/>
      <c r="AT69" s="16"/>
      <c r="AU69" s="14"/>
      <c r="AV69" s="15"/>
      <c r="AW69" s="9"/>
      <c r="AX69" s="9"/>
      <c r="AY69" s="9"/>
      <c r="AZ69" s="9"/>
    </row>
    <row r="70" spans="3:52" ht="37.5" customHeight="1" thickBot="1">
      <c r="C70" s="114" t="s">
        <v>10</v>
      </c>
      <c r="D70" s="115"/>
      <c r="E70" s="57"/>
      <c r="F70" s="72">
        <f>F68*D58</f>
        <v>0</v>
      </c>
      <c r="G70" s="75" t="s">
        <v>8</v>
      </c>
      <c r="H70" s="10"/>
      <c r="I70" s="10"/>
      <c r="J70" s="28"/>
      <c r="K70" s="46"/>
      <c r="L70" s="84"/>
      <c r="M70" s="85"/>
      <c r="N70" s="85"/>
      <c r="O70" s="85"/>
      <c r="P70" s="85"/>
      <c r="Q70" s="86"/>
      <c r="R70" s="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34"/>
      <c r="AH70" s="9"/>
      <c r="AI70" s="9"/>
      <c r="AJ70" s="9"/>
      <c r="AK70" s="9"/>
      <c r="AL70" s="9"/>
      <c r="AR70" s="9"/>
      <c r="AS70" s="9"/>
      <c r="AT70" s="16"/>
      <c r="AU70" s="14"/>
      <c r="AV70" s="15"/>
      <c r="AW70" s="9"/>
      <c r="AX70" s="9"/>
      <c r="AY70" s="9"/>
      <c r="AZ70" s="9"/>
    </row>
    <row r="71" spans="3:52" ht="21" customHeight="1">
      <c r="D71"/>
      <c r="G71" s="90"/>
      <c r="H71" s="94"/>
      <c r="I71" s="94"/>
      <c r="J71" s="95"/>
      <c r="K71" s="96"/>
      <c r="L71" s="84"/>
      <c r="M71" s="87"/>
      <c r="N71" s="87"/>
      <c r="O71" s="87"/>
      <c r="P71" s="87"/>
      <c r="Q71" s="86"/>
      <c r="R71" s="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34"/>
      <c r="AH71" s="9"/>
      <c r="AI71" s="9"/>
      <c r="AJ71" s="9"/>
      <c r="AK71" s="9"/>
      <c r="AL71" s="9"/>
      <c r="AR71" s="9"/>
      <c r="AS71" s="9"/>
      <c r="AT71" s="16"/>
      <c r="AU71" s="14"/>
      <c r="AV71" s="15"/>
      <c r="AW71" s="9"/>
      <c r="AX71" s="9"/>
      <c r="AY71" s="9"/>
      <c r="AZ71" s="9"/>
    </row>
    <row r="72" spans="3:52" ht="28.5" hidden="1" customHeight="1">
      <c r="D72"/>
      <c r="F72" s="63">
        <f>IF(G20=1,F68-15,C78)</f>
        <v>0</v>
      </c>
      <c r="G72" s="90"/>
      <c r="H72" s="94"/>
      <c r="I72" s="94"/>
      <c r="J72" s="95">
        <f>((F72*D58))</f>
        <v>0</v>
      </c>
      <c r="K72" s="96"/>
      <c r="L72" s="84"/>
      <c r="M72" s="87"/>
      <c r="N72" s="87"/>
      <c r="O72" s="87"/>
      <c r="P72" s="87"/>
      <c r="Q72" s="86"/>
      <c r="R72" s="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34"/>
      <c r="AH72" s="9"/>
      <c r="AI72" s="9"/>
      <c r="AJ72" s="9"/>
      <c r="AK72" s="9"/>
      <c r="AL72" s="9"/>
      <c r="AR72" s="9"/>
      <c r="AS72" s="9"/>
      <c r="AT72" s="16"/>
      <c r="AU72" s="14"/>
      <c r="AV72" s="15"/>
      <c r="AW72" s="9"/>
      <c r="AX72" s="9"/>
      <c r="AY72" s="9"/>
      <c r="AZ72" s="9"/>
    </row>
    <row r="73" spans="3:52" ht="29.25" hidden="1" customHeight="1">
      <c r="D73"/>
      <c r="G73" s="90"/>
      <c r="H73" s="94"/>
      <c r="I73" s="94"/>
      <c r="J73" s="95"/>
      <c r="K73" s="96"/>
      <c r="L73" s="84"/>
      <c r="M73" s="87"/>
      <c r="N73" s="87"/>
      <c r="O73" s="87"/>
      <c r="P73" s="87"/>
      <c r="Q73" s="86"/>
      <c r="R73" s="84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34"/>
      <c r="AH73" s="9"/>
      <c r="AI73" s="9"/>
      <c r="AJ73" s="9"/>
      <c r="AK73" s="9"/>
      <c r="AL73" s="9"/>
      <c r="AR73" s="9"/>
      <c r="AS73" s="9"/>
      <c r="AT73" s="16"/>
      <c r="AU73" s="14"/>
      <c r="AV73" s="15"/>
      <c r="AW73" s="9"/>
      <c r="AX73" s="9"/>
      <c r="AY73" s="9"/>
      <c r="AZ73" s="9"/>
    </row>
    <row r="74" spans="3:52" ht="27.75" hidden="1" customHeight="1">
      <c r="D74"/>
      <c r="G74" s="90"/>
      <c r="H74" s="94"/>
      <c r="I74" s="94"/>
      <c r="J74" s="95"/>
      <c r="K74" s="96"/>
      <c r="L74" s="84"/>
      <c r="M74" s="87"/>
      <c r="N74" s="87"/>
      <c r="O74" s="87"/>
      <c r="P74" s="87"/>
      <c r="Q74" s="86"/>
      <c r="R74" s="84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34"/>
      <c r="AH74" s="9"/>
      <c r="AI74" s="9"/>
      <c r="AJ74" s="9"/>
      <c r="AK74" s="9"/>
      <c r="AL74" s="9"/>
      <c r="AR74" s="9"/>
      <c r="AS74" s="9"/>
      <c r="AT74" s="16"/>
      <c r="AU74" s="14"/>
      <c r="AV74" s="15"/>
      <c r="AW74" s="9"/>
      <c r="AX74" s="9"/>
      <c r="AY74" s="9"/>
      <c r="AZ74" s="9"/>
    </row>
    <row r="75" spans="3:52" ht="1.5" hidden="1" customHeight="1">
      <c r="D75"/>
      <c r="F75"/>
      <c r="G75" s="90"/>
      <c r="H75" s="94"/>
      <c r="I75" s="94"/>
      <c r="J75" s="95"/>
      <c r="K75" s="96"/>
      <c r="L75" s="84"/>
      <c r="M75" s="85" t="s">
        <v>35</v>
      </c>
      <c r="N75" s="85" t="s">
        <v>27</v>
      </c>
      <c r="O75" s="85" t="s">
        <v>30</v>
      </c>
      <c r="P75" s="85" t="s">
        <v>31</v>
      </c>
      <c r="Q75" s="86"/>
      <c r="R75" s="84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34"/>
      <c r="AH75" s="9"/>
      <c r="AI75" s="9"/>
      <c r="AJ75" s="9"/>
      <c r="AK75" s="9"/>
      <c r="AL75" s="9"/>
      <c r="AR75" s="9"/>
      <c r="AS75" s="9"/>
      <c r="AT75" s="16"/>
      <c r="AU75" s="14"/>
      <c r="AV75" s="15"/>
      <c r="AW75" s="9"/>
      <c r="AX75" s="9"/>
      <c r="AY75" s="9"/>
      <c r="AZ75" s="9"/>
    </row>
    <row r="76" spans="3:52" ht="29.25" hidden="1" customHeight="1">
      <c r="E76" s="1"/>
      <c r="F76" s="66" t="s">
        <v>2</v>
      </c>
      <c r="G76" s="97" t="s">
        <v>1</v>
      </c>
      <c r="H76" s="94"/>
      <c r="I76" s="94" t="b">
        <f>OR(G9=2,G9=3)</f>
        <v>0</v>
      </c>
      <c r="J76" s="95" t="s">
        <v>50</v>
      </c>
      <c r="K76" s="96"/>
      <c r="L76" s="84"/>
      <c r="M76" s="84"/>
      <c r="N76" s="84"/>
      <c r="O76" s="84"/>
      <c r="P76" s="84"/>
      <c r="Q76" s="86"/>
      <c r="R76" s="84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3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16"/>
      <c r="AU76" s="14"/>
      <c r="AV76" s="15"/>
      <c r="AW76" s="9"/>
      <c r="AX76" s="9"/>
      <c r="AY76" s="9"/>
      <c r="AZ76" s="9"/>
    </row>
    <row r="77" spans="3:52" ht="30.75" hidden="1" customHeight="1">
      <c r="F77" s="65">
        <f>((($H$31-$D$27)/$K$31)+(($H$31-$H$35)/$K$35)+(($H$41-$H$35)/$K$41)+(($H$41-$H$45)/$K$45)+(($H$52-$H$45)/$K$52)+(($H$52-$H$56)/$K$56))</f>
        <v>0</v>
      </c>
      <c r="G77" s="98">
        <f>((($H$31-$D$27)/$K$31)+(($H$41-$H$31)/$K$41)+(($H$52-$H$41)/$K$52))</f>
        <v>0</v>
      </c>
      <c r="H77" s="94"/>
      <c r="I77" s="94"/>
      <c r="J77" s="95"/>
      <c r="K77" s="96"/>
      <c r="L77" s="84"/>
      <c r="M77" s="84"/>
      <c r="N77" s="84"/>
      <c r="O77" s="84"/>
      <c r="P77" s="84"/>
      <c r="Q77" s="86"/>
      <c r="R77" s="84"/>
      <c r="S77" s="9">
        <f>10/3</f>
        <v>3.3333333333333335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34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16"/>
      <c r="AU77" s="14"/>
      <c r="AV77" s="15"/>
      <c r="AW77" s="9"/>
      <c r="AX77" s="9"/>
      <c r="AY77" s="9"/>
      <c r="AZ77" s="9"/>
    </row>
    <row r="78" spans="3:52" ht="3.75" hidden="1" customHeight="1">
      <c r="C78" s="58">
        <f>$F$66*$J$82</f>
        <v>0</v>
      </c>
      <c r="F78" s="63">
        <f>((F77/60)+(F60/60))*J82</f>
        <v>0</v>
      </c>
      <c r="G78" s="97">
        <f>((G77/60)+(F60/60))*J82</f>
        <v>0</v>
      </c>
      <c r="H78" s="94"/>
      <c r="I78" s="94"/>
      <c r="J78" s="95"/>
      <c r="K78" s="96"/>
      <c r="L78" s="84"/>
      <c r="M78" s="87"/>
      <c r="N78" s="87"/>
      <c r="O78" s="87">
        <v>1</v>
      </c>
      <c r="P78" s="87">
        <v>2</v>
      </c>
      <c r="Q78" s="86">
        <v>3</v>
      </c>
      <c r="R78" s="84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3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16"/>
      <c r="AU78" s="14"/>
      <c r="AV78" s="15"/>
      <c r="AW78" s="9"/>
      <c r="AX78" s="9"/>
      <c r="AY78" s="9"/>
      <c r="AZ78" s="9"/>
    </row>
    <row r="79" spans="3:52" s="3" customFormat="1" ht="35.25" hidden="1" customHeight="1">
      <c r="C79" s="40"/>
      <c r="D79" s="40"/>
      <c r="E79"/>
      <c r="F79" s="63"/>
      <c r="G79" s="97"/>
      <c r="H79" s="99"/>
      <c r="I79" s="99"/>
      <c r="J79" s="100"/>
      <c r="K79" s="101"/>
      <c r="L79" s="88"/>
      <c r="M79" s="89"/>
      <c r="N79" s="89"/>
      <c r="O79" s="89"/>
      <c r="P79" s="89"/>
      <c r="Q79" s="89"/>
      <c r="R79" s="89"/>
      <c r="S79" s="2"/>
      <c r="AT79" s="7"/>
      <c r="AU79" s="17"/>
      <c r="AV79" s="18"/>
    </row>
    <row r="80" spans="3:52" ht="0.75" hidden="1" customHeight="1">
      <c r="G80" s="97"/>
      <c r="H80" s="93"/>
      <c r="I80" s="93"/>
      <c r="J80" s="100"/>
      <c r="K80" s="101"/>
      <c r="L80" s="90"/>
      <c r="M80" s="91"/>
      <c r="N80" s="91"/>
      <c r="O80" s="91"/>
      <c r="P80" s="91"/>
      <c r="Q80" s="92"/>
      <c r="R80" s="90"/>
    </row>
    <row r="81" spans="3:19" ht="36" hidden="1" customHeight="1">
      <c r="G81" s="97"/>
      <c r="H81" s="93" t="s">
        <v>21</v>
      </c>
      <c r="I81" s="93"/>
      <c r="J81" s="100">
        <f>VLOOKUP($G$9,$M$83:$N$88,2)</f>
        <v>10</v>
      </c>
      <c r="K81" s="101"/>
      <c r="L81" s="90"/>
      <c r="M81" s="91"/>
      <c r="N81" s="91"/>
      <c r="O81" s="91"/>
      <c r="P81" s="91"/>
      <c r="Q81" s="92"/>
      <c r="R81" s="90"/>
    </row>
    <row r="82" spans="3:19" ht="33.75" hidden="1" customHeight="1">
      <c r="G82" s="97"/>
      <c r="H82" s="93" t="s">
        <v>37</v>
      </c>
      <c r="I82" s="93"/>
      <c r="J82" s="100">
        <f>$J$81*IF($G$9=1,VLOOKUP($G$3,$M$90:$N$91,2),IF($G$9=2,VLOOKUP($G$3,$M$90:$O$91,3),IF($G$9=3,VLOOKUP($G$3,$M$90:$P$91,4),IF($G$9=4,VLOOKUP($G$3,$M$90:$Q$91,5),IF($G$9=5,VLOOKUP($G$3,$M$90:$R$91,6),IF($G$9=6,VLOOKUP($G$3,$M$90:$S$91,7)))))))</f>
        <v>30</v>
      </c>
      <c r="K82" s="101"/>
      <c r="L82" s="90"/>
      <c r="M82" s="91"/>
      <c r="N82" s="91"/>
      <c r="O82" s="91"/>
      <c r="P82" s="91"/>
      <c r="Q82" s="92"/>
      <c r="R82" s="90"/>
    </row>
    <row r="83" spans="3:19" ht="35.25" hidden="1" customHeight="1">
      <c r="G83" s="97"/>
      <c r="H83" s="93" t="s">
        <v>38</v>
      </c>
      <c r="I83" s="93"/>
      <c r="J83" s="100"/>
      <c r="K83" s="101"/>
      <c r="L83" s="90"/>
      <c r="M83" s="89">
        <v>1</v>
      </c>
      <c r="N83" s="89">
        <v>10</v>
      </c>
      <c r="O83" s="88">
        <v>1</v>
      </c>
      <c r="P83" s="89">
        <v>3</v>
      </c>
      <c r="Q83" s="89">
        <v>10</v>
      </c>
      <c r="R83" s="90"/>
    </row>
    <row r="84" spans="3:19" ht="34.5" hidden="1" customHeight="1">
      <c r="G84" s="97"/>
      <c r="H84" s="93"/>
      <c r="I84" s="93"/>
      <c r="J84" s="100"/>
      <c r="K84" s="101"/>
      <c r="L84" s="90"/>
      <c r="M84" s="89">
        <v>2</v>
      </c>
      <c r="N84" s="89">
        <v>5</v>
      </c>
      <c r="O84" s="88">
        <v>1</v>
      </c>
      <c r="P84" s="89">
        <v>6</v>
      </c>
      <c r="Q84" s="89">
        <v>20</v>
      </c>
      <c r="R84" s="90"/>
    </row>
    <row r="85" spans="3:19" ht="33.75" hidden="1" customHeight="1">
      <c r="D85" s="102"/>
      <c r="G85" s="97"/>
      <c r="H85" s="93"/>
      <c r="I85" s="93"/>
      <c r="J85" s="100"/>
      <c r="K85" s="101"/>
      <c r="L85" s="90"/>
      <c r="M85" s="89">
        <v>3</v>
      </c>
      <c r="N85" s="89">
        <v>15</v>
      </c>
      <c r="O85" s="88">
        <v>1</v>
      </c>
      <c r="P85" s="89">
        <v>3</v>
      </c>
      <c r="Q85" s="85">
        <f>10/3</f>
        <v>3.3333333333333335</v>
      </c>
      <c r="R85" s="90"/>
    </row>
    <row r="86" spans="3:19" ht="33" hidden="1" customHeight="1">
      <c r="D86" s="102" t="b">
        <f>AND(I76=TRUE,G20=1,F78+15)</f>
        <v>0</v>
      </c>
      <c r="G86" s="97"/>
      <c r="H86" s="93"/>
      <c r="I86" s="93"/>
      <c r="J86" s="100"/>
      <c r="K86" s="101"/>
      <c r="L86" s="90"/>
      <c r="M86" s="89">
        <v>4</v>
      </c>
      <c r="N86" s="89">
        <v>15</v>
      </c>
      <c r="O86" s="88">
        <v>1</v>
      </c>
      <c r="P86" s="89">
        <v>3</v>
      </c>
      <c r="Q86" s="89">
        <v>10</v>
      </c>
      <c r="R86" s="90"/>
    </row>
    <row r="87" spans="3:19" ht="2.25" hidden="1" customHeight="1">
      <c r="D87" s="102">
        <f>IF(D86=TRUE,F78+25,F78)</f>
        <v>0</v>
      </c>
      <c r="G87" s="97"/>
      <c r="H87" s="93"/>
      <c r="I87" s="93"/>
      <c r="J87" s="100"/>
      <c r="K87" s="101"/>
      <c r="L87" s="90"/>
      <c r="M87" s="89">
        <v>5</v>
      </c>
      <c r="N87" s="89">
        <v>30</v>
      </c>
      <c r="O87" s="88">
        <v>1</v>
      </c>
      <c r="P87" s="89">
        <v>3</v>
      </c>
      <c r="Q87" s="89">
        <v>10</v>
      </c>
      <c r="R87" s="90"/>
    </row>
    <row r="88" spans="3:19" ht="32.25" hidden="1" customHeight="1">
      <c r="D88" s="102"/>
      <c r="G88" s="97"/>
      <c r="H88" s="93"/>
      <c r="I88" s="93"/>
      <c r="J88" s="100"/>
      <c r="K88" s="101"/>
      <c r="L88" s="90"/>
      <c r="M88" s="89">
        <v>6</v>
      </c>
      <c r="N88" s="89">
        <v>30</v>
      </c>
      <c r="O88" s="88">
        <v>1</v>
      </c>
      <c r="P88" s="89">
        <v>3</v>
      </c>
      <c r="Q88" s="85">
        <v>20</v>
      </c>
      <c r="R88" s="90"/>
    </row>
    <row r="89" spans="3:19" ht="0.75" hidden="1" customHeight="1">
      <c r="G89" s="97"/>
      <c r="H89" s="93"/>
      <c r="I89" s="93"/>
      <c r="J89" s="100"/>
      <c r="K89" s="101"/>
      <c r="L89" s="90"/>
      <c r="M89" s="88"/>
      <c r="N89" s="88"/>
      <c r="O89" s="88"/>
      <c r="P89" s="88"/>
      <c r="Q89" s="92"/>
      <c r="R89" s="90"/>
    </row>
    <row r="90" spans="3:19" ht="33.75" hidden="1" customHeight="1">
      <c r="G90" s="97"/>
      <c r="H90" s="93"/>
      <c r="I90" s="93"/>
      <c r="J90" s="100"/>
      <c r="K90" s="101"/>
      <c r="L90" s="90"/>
      <c r="M90" s="88">
        <v>1</v>
      </c>
      <c r="N90" s="88">
        <v>1</v>
      </c>
      <c r="O90" s="88">
        <v>1</v>
      </c>
      <c r="P90" s="88">
        <v>1</v>
      </c>
      <c r="Q90" s="89">
        <v>1</v>
      </c>
      <c r="R90" s="88">
        <v>1</v>
      </c>
      <c r="S90" s="3">
        <v>1</v>
      </c>
    </row>
    <row r="91" spans="3:19" ht="32.25" hidden="1" customHeight="1">
      <c r="C91" s="40">
        <v>1</v>
      </c>
      <c r="D91" s="40">
        <v>1</v>
      </c>
      <c r="F91" s="63">
        <v>1</v>
      </c>
      <c r="G91" s="97"/>
      <c r="H91" s="93"/>
      <c r="I91" s="93"/>
      <c r="J91" s="100"/>
      <c r="K91" s="101"/>
      <c r="L91" s="90"/>
      <c r="M91" s="88">
        <v>2</v>
      </c>
      <c r="N91" s="88">
        <v>3</v>
      </c>
      <c r="O91" s="88">
        <v>6</v>
      </c>
      <c r="P91" s="88">
        <v>3</v>
      </c>
      <c r="Q91" s="89">
        <v>3</v>
      </c>
      <c r="R91" s="88">
        <v>3</v>
      </c>
      <c r="S91" s="3">
        <v>3</v>
      </c>
    </row>
    <row r="92" spans="3:19" ht="34.5" hidden="1" customHeight="1">
      <c r="C92" s="40">
        <v>2</v>
      </c>
      <c r="D92" s="40">
        <v>2</v>
      </c>
      <c r="F92" s="63">
        <v>2</v>
      </c>
      <c r="G92" s="97"/>
      <c r="H92" s="93"/>
      <c r="I92" s="93"/>
      <c r="J92" s="100"/>
      <c r="K92" s="101"/>
      <c r="L92" s="90"/>
      <c r="Q92"/>
    </row>
    <row r="93" spans="3:19" ht="36" hidden="1" customHeight="1">
      <c r="D93" s="40">
        <v>3</v>
      </c>
      <c r="F93" s="63">
        <v>3</v>
      </c>
      <c r="G93" s="97"/>
      <c r="H93" s="93"/>
      <c r="I93" s="93"/>
      <c r="J93" s="100"/>
      <c r="K93" s="101"/>
      <c r="L93" s="90"/>
      <c r="M93" s="88"/>
      <c r="N93" s="88"/>
      <c r="O93" s="88"/>
      <c r="P93" s="88"/>
      <c r="Q93" s="92"/>
      <c r="R93" s="90"/>
    </row>
    <row r="94" spans="3:19" ht="35.25" hidden="1" customHeight="1">
      <c r="F94" s="63">
        <v>4</v>
      </c>
      <c r="G94" s="97"/>
      <c r="H94" s="93"/>
      <c r="I94" s="93"/>
      <c r="J94" s="100"/>
      <c r="K94" s="101"/>
      <c r="L94" s="90"/>
      <c r="M94" s="88"/>
      <c r="N94" s="88"/>
      <c r="O94" s="88"/>
      <c r="P94" s="88"/>
      <c r="Q94" s="92"/>
      <c r="R94" s="90"/>
    </row>
    <row r="95" spans="3:19" ht="0.75" customHeight="1">
      <c r="F95" s="63">
        <v>5</v>
      </c>
      <c r="G95" s="97"/>
      <c r="H95" s="93"/>
      <c r="I95" s="93"/>
      <c r="J95" s="100"/>
      <c r="K95" s="101"/>
      <c r="L95" s="90"/>
      <c r="M95" s="88"/>
      <c r="N95" s="88"/>
      <c r="O95" s="88"/>
      <c r="P95" s="88"/>
      <c r="Q95" s="92"/>
      <c r="R95" s="90"/>
    </row>
    <row r="96" spans="3:19" ht="1.5" customHeight="1">
      <c r="F96" s="63">
        <v>6</v>
      </c>
      <c r="G96" s="97"/>
      <c r="H96" s="93"/>
      <c r="I96" s="93"/>
      <c r="J96" s="100"/>
      <c r="K96" s="101"/>
      <c r="L96" s="90"/>
      <c r="M96" s="88"/>
      <c r="N96" s="88"/>
      <c r="O96" s="88"/>
      <c r="P96" s="88"/>
      <c r="Q96" s="92"/>
      <c r="R96" s="90"/>
    </row>
    <row r="97" spans="6:18" ht="36" customHeight="1">
      <c r="G97" s="97"/>
      <c r="H97" s="93"/>
      <c r="I97" s="93"/>
      <c r="J97" s="100"/>
      <c r="K97" s="101"/>
      <c r="L97" s="90"/>
      <c r="M97" s="88"/>
      <c r="N97" s="88"/>
      <c r="O97" s="88"/>
      <c r="P97" s="88"/>
      <c r="Q97" s="92"/>
      <c r="R97" s="90"/>
    </row>
    <row r="98" spans="6:18" ht="36.75" customHeight="1">
      <c r="G98" s="97"/>
      <c r="H98" s="93"/>
      <c r="I98" s="93"/>
      <c r="J98" s="100"/>
      <c r="K98" s="101"/>
      <c r="L98" s="93"/>
      <c r="M98" s="88"/>
      <c r="N98" s="88"/>
      <c r="O98" s="88"/>
      <c r="P98" s="88"/>
      <c r="Q98" s="92"/>
      <c r="R98" s="90"/>
    </row>
    <row r="99" spans="6:18" ht="37.5" customHeight="1">
      <c r="G99" s="97"/>
      <c r="H99" s="93"/>
      <c r="I99" s="93"/>
      <c r="J99" s="100"/>
      <c r="K99" s="101"/>
      <c r="L99" s="90"/>
      <c r="M99" s="88"/>
      <c r="N99" s="88"/>
      <c r="O99" s="88"/>
      <c r="P99" s="88"/>
      <c r="Q99" s="92"/>
      <c r="R99" s="90"/>
    </row>
    <row r="100" spans="6:18" ht="36.75" customHeight="1">
      <c r="G100" s="97"/>
      <c r="H100" s="93"/>
      <c r="I100" s="93"/>
      <c r="J100" s="100"/>
      <c r="K100" s="101"/>
      <c r="L100" s="90"/>
      <c r="M100" s="88"/>
      <c r="N100" s="88"/>
      <c r="O100" s="88"/>
      <c r="P100" s="88"/>
      <c r="Q100" s="92"/>
      <c r="R100" s="90"/>
    </row>
    <row r="101" spans="6:18" ht="34.5" customHeight="1">
      <c r="G101" s="97"/>
      <c r="H101" s="93"/>
      <c r="I101" s="93"/>
      <c r="J101" s="100"/>
      <c r="K101" s="101"/>
      <c r="L101" s="90"/>
      <c r="M101" s="88"/>
      <c r="N101" s="88"/>
      <c r="O101" s="88"/>
      <c r="P101" s="88"/>
      <c r="Q101" s="92"/>
      <c r="R101" s="90"/>
    </row>
    <row r="102" spans="6:18" ht="34.5" customHeight="1">
      <c r="G102" s="97"/>
      <c r="H102" s="93"/>
      <c r="I102" s="93"/>
      <c r="J102" s="100"/>
      <c r="K102" s="101"/>
      <c r="L102" s="90"/>
      <c r="M102" s="90"/>
      <c r="N102" s="90"/>
      <c r="O102" s="90"/>
      <c r="P102" s="90"/>
      <c r="Q102" s="92"/>
      <c r="R102" s="90"/>
    </row>
    <row r="103" spans="6:18" ht="36.75" customHeight="1">
      <c r="G103" s="97"/>
      <c r="H103" s="93"/>
      <c r="I103" s="93"/>
      <c r="J103" s="100"/>
      <c r="K103" s="101"/>
      <c r="L103" s="90"/>
      <c r="M103" s="90"/>
      <c r="N103" s="90"/>
      <c r="O103" s="90"/>
      <c r="P103" s="90"/>
      <c r="Q103" s="92"/>
      <c r="R103" s="90"/>
    </row>
    <row r="104" spans="6:18" ht="28.5" customHeight="1">
      <c r="G104" s="97"/>
      <c r="H104" s="93"/>
      <c r="I104" s="93"/>
      <c r="J104" s="100"/>
      <c r="K104" s="101"/>
      <c r="L104" s="90"/>
      <c r="M104" s="90"/>
      <c r="N104" s="90"/>
      <c r="O104" s="90"/>
      <c r="P104" s="90"/>
      <c r="Q104" s="92"/>
      <c r="R104" s="90"/>
    </row>
    <row r="105" spans="6:18" ht="2.25" customHeight="1">
      <c r="G105" s="97"/>
      <c r="H105" s="93"/>
      <c r="I105" s="93"/>
      <c r="J105" s="100"/>
      <c r="K105" s="101"/>
      <c r="L105" s="90"/>
      <c r="M105" s="90"/>
      <c r="N105" s="90"/>
      <c r="O105" s="90"/>
      <c r="P105" s="90"/>
      <c r="Q105" s="92"/>
      <c r="R105" s="90"/>
    </row>
    <row r="106" spans="6:18" ht="1.5" customHeight="1">
      <c r="G106" s="97"/>
      <c r="H106" s="93"/>
      <c r="I106" s="93"/>
      <c r="J106" s="100"/>
      <c r="K106" s="101"/>
      <c r="L106" s="90"/>
      <c r="M106" s="90"/>
      <c r="N106" s="90"/>
      <c r="O106" s="90"/>
      <c r="P106" s="90"/>
      <c r="Q106" s="92"/>
      <c r="R106" s="90"/>
    </row>
    <row r="107" spans="6:18" ht="30" hidden="1" customHeight="1">
      <c r="G107" s="97"/>
      <c r="H107" s="93"/>
      <c r="I107" s="93"/>
      <c r="J107" s="100"/>
      <c r="K107" s="101"/>
      <c r="L107" s="90"/>
      <c r="M107" s="90"/>
      <c r="N107" s="88"/>
      <c r="O107" s="88"/>
      <c r="P107" s="88"/>
      <c r="Q107" s="88"/>
      <c r="R107" s="90"/>
    </row>
    <row r="108" spans="6:18" ht="39" hidden="1" customHeight="1">
      <c r="G108" s="97"/>
      <c r="H108" s="93"/>
      <c r="I108" s="93"/>
      <c r="J108" s="100"/>
      <c r="K108" s="101"/>
      <c r="L108" s="90"/>
      <c r="M108" s="90"/>
      <c r="N108" s="90"/>
      <c r="O108" s="90"/>
      <c r="P108" s="90"/>
      <c r="Q108" s="92"/>
      <c r="R108" s="90"/>
    </row>
    <row r="109" spans="6:18" ht="27" hidden="1" customHeight="1">
      <c r="G109" s="97"/>
      <c r="H109" s="93"/>
      <c r="I109" s="93"/>
      <c r="J109" s="100"/>
      <c r="K109" s="101"/>
      <c r="L109" s="90"/>
      <c r="M109" s="90"/>
      <c r="N109" s="90"/>
      <c r="O109" s="90"/>
      <c r="P109" s="90"/>
      <c r="Q109" s="92"/>
      <c r="R109" s="90"/>
    </row>
    <row r="110" spans="6:18" ht="21" hidden="1" customHeight="1"/>
    <row r="111" spans="6:18" ht="22.5" hidden="1" customHeight="1"/>
    <row r="112" spans="6:18" ht="24" hidden="1" customHeight="1">
      <c r="F112" s="67"/>
      <c r="G112" s="28"/>
      <c r="H112" s="8"/>
      <c r="I112" s="8"/>
      <c r="J112" s="9"/>
      <c r="K112" s="48" t="s">
        <v>29</v>
      </c>
      <c r="L112" s="11" t="s">
        <v>27</v>
      </c>
      <c r="M112" s="11" t="s">
        <v>30</v>
      </c>
      <c r="N112" s="11" t="s">
        <v>31</v>
      </c>
      <c r="O112" s="13"/>
      <c r="P112" s="9"/>
      <c r="Q112" s="9"/>
    </row>
    <row r="113" spans="6:17" ht="13.5" hidden="1" customHeight="1">
      <c r="F113" s="67"/>
      <c r="G113" s="28"/>
      <c r="H113" s="8"/>
      <c r="I113" s="8"/>
      <c r="J113" s="9"/>
      <c r="K113" s="48"/>
      <c r="L113" s="12"/>
      <c r="M113" s="12"/>
      <c r="N113" s="12"/>
      <c r="O113" s="13"/>
      <c r="P113" s="9"/>
      <c r="Q113" s="9"/>
    </row>
    <row r="114" spans="6:17" ht="25.5" hidden="1" customHeight="1">
      <c r="F114" s="67"/>
      <c r="G114" s="28"/>
      <c r="H114" s="8"/>
      <c r="I114" s="8"/>
      <c r="J114" s="9"/>
      <c r="K114" s="48" t="s">
        <v>35</v>
      </c>
      <c r="L114" s="11" t="s">
        <v>27</v>
      </c>
      <c r="M114" s="11" t="s">
        <v>30</v>
      </c>
      <c r="N114" s="11" t="s">
        <v>31</v>
      </c>
      <c r="O114" s="13"/>
      <c r="P114" s="9"/>
      <c r="Q114" s="9"/>
    </row>
    <row r="115" spans="6:17" ht="28.5" hidden="1" customHeight="1">
      <c r="F115" s="67"/>
      <c r="G115" s="28"/>
      <c r="H115" s="8"/>
      <c r="I115" s="8"/>
      <c r="J115" s="9"/>
      <c r="K115" s="49"/>
      <c r="L115" s="9"/>
      <c r="M115" s="9"/>
      <c r="N115" s="9"/>
      <c r="O115" s="13"/>
      <c r="P115" s="9"/>
      <c r="Q115" s="9"/>
    </row>
    <row r="116" spans="6:17" ht="33" hidden="1" customHeight="1">
      <c r="F116" s="67"/>
      <c r="G116" s="28"/>
      <c r="H116" s="8"/>
      <c r="I116" s="8"/>
      <c r="J116" s="9"/>
      <c r="K116" s="49"/>
      <c r="L116" s="9"/>
      <c r="M116" s="9"/>
      <c r="N116" s="9"/>
      <c r="O116" s="13"/>
      <c r="P116" s="9"/>
      <c r="Q116" s="9">
        <f>10/3</f>
        <v>3.3333333333333335</v>
      </c>
    </row>
    <row r="117" spans="6:17" ht="24" hidden="1" customHeight="1">
      <c r="F117" s="67"/>
      <c r="G117" s="28"/>
      <c r="H117" s="8"/>
      <c r="I117" s="8"/>
      <c r="J117" s="9"/>
      <c r="K117" s="48"/>
      <c r="L117" s="12"/>
      <c r="M117" s="12">
        <v>1</v>
      </c>
      <c r="N117" s="12">
        <v>2</v>
      </c>
      <c r="O117" s="13">
        <v>3</v>
      </c>
      <c r="P117" s="9"/>
      <c r="Q117" s="9"/>
    </row>
    <row r="118" spans="6:17" ht="24" hidden="1" customHeight="1">
      <c r="F118" s="68"/>
      <c r="G118" s="29"/>
      <c r="H118" s="4"/>
      <c r="I118" s="4"/>
      <c r="J118" s="3"/>
      <c r="K118" s="50"/>
      <c r="L118" s="2"/>
      <c r="M118" s="2"/>
      <c r="N118" s="2"/>
      <c r="O118" s="2"/>
      <c r="P118" s="2"/>
      <c r="Q118" s="2"/>
    </row>
    <row r="119" spans="6:17" ht="25.5" hidden="1" customHeight="1">
      <c r="F119" s="69"/>
      <c r="G119" s="29"/>
      <c r="H119" s="4"/>
      <c r="I119" s="4"/>
      <c r="J119"/>
      <c r="K119" s="50"/>
      <c r="L119" s="5"/>
      <c r="M119" s="5"/>
      <c r="N119" s="5"/>
      <c r="O119" s="1"/>
      <c r="Q119"/>
    </row>
    <row r="120" spans="6:17" ht="19.5" hidden="1" customHeight="1">
      <c r="F120" s="69" t="s">
        <v>21</v>
      </c>
      <c r="G120" s="29" t="e">
        <f>VLOOKUP(E48,K122:L127,2)</f>
        <v>#N/A</v>
      </c>
      <c r="H120" s="4"/>
      <c r="I120" s="4"/>
      <c r="J120"/>
      <c r="K120" s="50"/>
      <c r="L120" s="5"/>
      <c r="M120" s="5"/>
      <c r="N120" s="5"/>
      <c r="O120" s="1"/>
      <c r="Q120"/>
    </row>
    <row r="121" spans="6:17" ht="30" hidden="1" customHeight="1">
      <c r="F121" s="69" t="s">
        <v>37</v>
      </c>
      <c r="G121" s="29" t="e">
        <f>G120*IF(E48=1,VLOOKUP(E42,K129:L131,2),IF(E48=2,VLOOKUP(E42,K129:M131,3),IF(E48=3,VLOOKUP(E42,K129:N131,4),IF(E48=4,VLOOKUP(E42,K129:O131,5),IF(E48=5,VLOOKUP(E42,K129:P131,6),IF(E48=6,VLOOKUP(E42,K129:Q131,7)))))))</f>
        <v>#N/A</v>
      </c>
      <c r="H121" s="4"/>
      <c r="I121" s="4"/>
      <c r="J121"/>
      <c r="K121" s="50"/>
      <c r="L121" s="5"/>
      <c r="M121" s="5"/>
      <c r="N121" s="5"/>
      <c r="O121" s="1"/>
      <c r="Q121"/>
    </row>
    <row r="122" spans="6:17" ht="36" hidden="1" customHeight="1">
      <c r="F122" s="69" t="s">
        <v>38</v>
      </c>
      <c r="G122" s="29" t="e">
        <f>IF(E42=3,G121,IF(E61=1,G121+15,G121))</f>
        <v>#N/A</v>
      </c>
      <c r="H122" s="4"/>
      <c r="I122" s="4"/>
      <c r="J122"/>
      <c r="K122" s="50">
        <v>1</v>
      </c>
      <c r="L122" s="2">
        <v>10</v>
      </c>
      <c r="M122" s="3">
        <v>1</v>
      </c>
      <c r="N122" s="2">
        <v>3</v>
      </c>
      <c r="O122" s="2">
        <v>10</v>
      </c>
      <c r="Q122"/>
    </row>
    <row r="123" spans="6:17" ht="42" hidden="1" customHeight="1">
      <c r="F123" s="69"/>
      <c r="G123" s="29"/>
      <c r="H123" s="4"/>
      <c r="I123" s="4"/>
      <c r="J123"/>
      <c r="K123" s="50">
        <v>2</v>
      </c>
      <c r="L123" s="2">
        <v>5</v>
      </c>
      <c r="M123" s="3">
        <v>1</v>
      </c>
      <c r="N123" s="2">
        <v>6</v>
      </c>
      <c r="O123" s="2">
        <v>20</v>
      </c>
      <c r="Q123"/>
    </row>
    <row r="124" spans="6:17" ht="33" hidden="1" customHeight="1">
      <c r="F124" s="69"/>
      <c r="G124" s="29"/>
      <c r="H124" s="4"/>
      <c r="I124" s="4"/>
      <c r="J124"/>
      <c r="K124" s="50">
        <v>3</v>
      </c>
      <c r="L124" s="2">
        <v>15</v>
      </c>
      <c r="M124" s="3">
        <v>1</v>
      </c>
      <c r="N124" s="2">
        <v>3</v>
      </c>
      <c r="O124" s="11">
        <f>10/3</f>
        <v>3.3333333333333335</v>
      </c>
      <c r="Q124"/>
    </row>
    <row r="125" spans="6:17" ht="25.5" hidden="1" customHeight="1">
      <c r="F125" s="69"/>
      <c r="G125" s="29"/>
      <c r="H125" s="4"/>
      <c r="I125" s="4"/>
      <c r="J125"/>
      <c r="K125" s="50">
        <v>4</v>
      </c>
      <c r="L125" s="2">
        <v>15</v>
      </c>
      <c r="M125" s="3">
        <v>1</v>
      </c>
      <c r="N125" s="2">
        <v>3</v>
      </c>
      <c r="O125" s="2">
        <v>10</v>
      </c>
      <c r="Q125"/>
    </row>
    <row r="126" spans="6:17" ht="3" hidden="1" customHeight="1">
      <c r="F126" s="69"/>
      <c r="G126" s="29"/>
      <c r="H126" s="4"/>
      <c r="I126" s="4"/>
      <c r="J126"/>
      <c r="K126" s="50">
        <v>5</v>
      </c>
      <c r="L126" s="2">
        <v>30</v>
      </c>
      <c r="M126" s="3">
        <v>1</v>
      </c>
      <c r="N126" s="2">
        <v>3</v>
      </c>
      <c r="O126" s="2">
        <v>10</v>
      </c>
      <c r="Q126"/>
    </row>
    <row r="127" spans="6:17" ht="31.5" hidden="1" customHeight="1">
      <c r="F127" s="69"/>
      <c r="G127" s="29"/>
      <c r="H127" s="4"/>
      <c r="I127" s="4"/>
      <c r="J127"/>
      <c r="K127" s="50">
        <v>6</v>
      </c>
      <c r="L127" s="2">
        <v>30</v>
      </c>
      <c r="M127" s="3">
        <v>1</v>
      </c>
      <c r="N127" s="2">
        <v>3</v>
      </c>
      <c r="O127" s="11">
        <v>20</v>
      </c>
      <c r="Q127"/>
    </row>
    <row r="128" spans="6:17" ht="43.5" hidden="1" customHeight="1">
      <c r="F128" s="69"/>
      <c r="G128" s="29"/>
      <c r="H128" s="4"/>
      <c r="I128" s="4"/>
      <c r="J128"/>
      <c r="K128" s="51"/>
      <c r="L128" s="3"/>
      <c r="M128" s="3"/>
      <c r="N128" s="3"/>
      <c r="O128" s="1"/>
      <c r="Q128"/>
    </row>
    <row r="129" spans="6:17" ht="25.5" hidden="1" customHeight="1">
      <c r="F129" s="69"/>
      <c r="G129" s="29"/>
      <c r="H129" s="4"/>
      <c r="I129" s="4"/>
      <c r="J129"/>
      <c r="K129" s="51">
        <v>1</v>
      </c>
      <c r="L129" s="3">
        <v>1</v>
      </c>
      <c r="M129" s="3">
        <v>1</v>
      </c>
      <c r="N129" s="3">
        <v>1</v>
      </c>
      <c r="O129" s="2">
        <v>1</v>
      </c>
      <c r="P129" s="3">
        <v>1</v>
      </c>
      <c r="Q129" s="3">
        <v>1</v>
      </c>
    </row>
    <row r="130" spans="6:17" ht="42" hidden="1" customHeight="1">
      <c r="F130" s="69"/>
      <c r="G130" s="29"/>
      <c r="H130" s="4"/>
      <c r="I130" s="4"/>
      <c r="J130"/>
      <c r="K130" s="51">
        <v>2</v>
      </c>
      <c r="L130" s="3">
        <v>3</v>
      </c>
      <c r="M130" s="3">
        <v>6</v>
      </c>
      <c r="N130" s="3">
        <v>3</v>
      </c>
      <c r="O130" s="2">
        <v>3</v>
      </c>
      <c r="P130" s="3">
        <v>3</v>
      </c>
      <c r="Q130" s="3">
        <v>3</v>
      </c>
    </row>
    <row r="131" spans="6:17" ht="37.5" hidden="1" customHeight="1">
      <c r="F131" s="69"/>
      <c r="G131" s="29"/>
      <c r="H131" s="4"/>
      <c r="I131" s="4"/>
      <c r="J131"/>
      <c r="K131" s="51">
        <v>3</v>
      </c>
      <c r="L131" s="3">
        <v>10</v>
      </c>
      <c r="M131" s="3">
        <v>20</v>
      </c>
      <c r="N131" s="3">
        <v>20</v>
      </c>
      <c r="O131" s="2">
        <v>10</v>
      </c>
      <c r="P131" s="3">
        <v>10</v>
      </c>
      <c r="Q131" s="3">
        <v>10</v>
      </c>
    </row>
    <row r="132" spans="6:17" ht="43.5" hidden="1" customHeight="1">
      <c r="F132" s="69"/>
      <c r="G132" s="29"/>
      <c r="H132" s="4"/>
      <c r="I132" s="4"/>
      <c r="J132"/>
      <c r="K132" s="51"/>
      <c r="L132" s="3"/>
      <c r="M132" s="3"/>
      <c r="N132" s="3"/>
      <c r="O132" s="1"/>
      <c r="Q132"/>
    </row>
    <row r="133" spans="6:17" ht="40.5" hidden="1" customHeight="1">
      <c r="F133" s="69"/>
      <c r="G133" s="29"/>
      <c r="H133" s="4"/>
      <c r="I133" s="4"/>
      <c r="J133"/>
      <c r="K133" s="51"/>
      <c r="L133" s="3"/>
      <c r="M133" s="3"/>
      <c r="N133" s="3"/>
      <c r="O133" s="1"/>
      <c r="Q133"/>
    </row>
    <row r="134" spans="6:17" ht="41.25" customHeight="1">
      <c r="F134" s="69"/>
      <c r="G134" s="29"/>
      <c r="H134" s="4"/>
      <c r="I134" s="4"/>
      <c r="J134"/>
      <c r="K134" s="51"/>
      <c r="L134" s="3"/>
      <c r="M134" s="3"/>
      <c r="N134" s="3"/>
      <c r="O134" s="1"/>
      <c r="Q134"/>
    </row>
    <row r="135" spans="6:17" ht="40.5" customHeight="1">
      <c r="F135" s="69"/>
      <c r="G135" s="29"/>
      <c r="H135" s="4"/>
      <c r="I135" s="4"/>
      <c r="J135"/>
      <c r="K135" s="51"/>
      <c r="L135" s="3"/>
      <c r="M135" s="3"/>
      <c r="N135" s="3"/>
      <c r="O135" s="1"/>
      <c r="Q135"/>
    </row>
    <row r="136" spans="6:17" ht="37.5" customHeight="1">
      <c r="F136" s="69"/>
      <c r="G136" s="29"/>
      <c r="H136" s="4"/>
      <c r="I136" s="4"/>
      <c r="J136"/>
      <c r="K136" s="51"/>
      <c r="L136" s="3"/>
      <c r="M136" s="3"/>
      <c r="N136" s="3"/>
      <c r="O136" s="1"/>
      <c r="Q136"/>
    </row>
    <row r="137" spans="6:17" ht="48" customHeight="1"/>
  </sheetData>
  <sheetProtection password="DEA5" sheet="1" objects="1" scenarios="1"/>
  <protectedRanges>
    <protectedRange sqref="G3 G9 G20 D27 D29 D31 H31:I31 D33 D35 H35:I35 D39 AP19 H41:I41 D43 D45 H45:I45 D50 D41 H52:I52 D54 D56 H56:I56 D58 AP3 AP9 D52" name="Intervalo1"/>
  </protectedRanges>
  <mergeCells count="43">
    <mergeCell ref="A1:AP1"/>
    <mergeCell ref="C37:G37"/>
    <mergeCell ref="C36:G36"/>
    <mergeCell ref="AM2:AP2"/>
    <mergeCell ref="C2:G2"/>
    <mergeCell ref="C8:G8"/>
    <mergeCell ref="C20:F22"/>
    <mergeCell ref="AM3:AO7"/>
    <mergeCell ref="AP3:AP7"/>
    <mergeCell ref="AP19:AP21"/>
    <mergeCell ref="AM19:AO21"/>
    <mergeCell ref="C24:G25"/>
    <mergeCell ref="G3:G7"/>
    <mergeCell ref="G9:G18"/>
    <mergeCell ref="C32:G32"/>
    <mergeCell ref="G20:G22"/>
    <mergeCell ref="AP22:AP24"/>
    <mergeCell ref="AG2:AG78"/>
    <mergeCell ref="AM8:AP8"/>
    <mergeCell ref="AM9:AO18"/>
    <mergeCell ref="AP9:AP18"/>
    <mergeCell ref="C19:G19"/>
    <mergeCell ref="C40:E40"/>
    <mergeCell ref="C34:G34"/>
    <mergeCell ref="C30:G30"/>
    <mergeCell ref="AM49:AO49"/>
    <mergeCell ref="AM22:AO24"/>
    <mergeCell ref="C3:F7"/>
    <mergeCell ref="C9:F18"/>
    <mergeCell ref="C70:D70"/>
    <mergeCell ref="C28:E28"/>
    <mergeCell ref="C42:G42"/>
    <mergeCell ref="C44:G44"/>
    <mergeCell ref="C53:G53"/>
    <mergeCell ref="C62:D62"/>
    <mergeCell ref="C64:D64"/>
    <mergeCell ref="C66:D66"/>
    <mergeCell ref="C68:D68"/>
    <mergeCell ref="C60:E60"/>
    <mergeCell ref="C46:G46"/>
    <mergeCell ref="C55:G55"/>
    <mergeCell ref="C48:G48"/>
    <mergeCell ref="C47:G47"/>
  </mergeCells>
  <phoneticPr fontId="1" type="noConversion"/>
  <dataValidations xWindow="530" yWindow="149" count="12">
    <dataValidation type="list" allowBlank="1" showInputMessage="1" showErrorMessage="1" error="COLOCAR SOMENTE NÚMEROS DE USUÁRIOS VÁLIDOS" sqref="G3:G7">
      <formula1>$D$91:$D$92</formula1>
    </dataValidation>
    <dataValidation type="list" allowBlank="1" showErrorMessage="1" error="COLOCAR SOMENTE NÚMERO DE ANÁLISES VÁLIDAS" prompt="DIGITE O NÚMERO DA ANÁLISE PRETENDIDA" sqref="G9:G18">
      <formula1>$F$91:$F$96</formula1>
    </dataValidation>
    <dataValidation type="list" allowBlank="1" showInputMessage="1" showErrorMessage="1" error="COLOQUE APENAS O NÚMERO 1 OU 2" sqref="I27">
      <formula1>$C$91:$C$92</formula1>
    </dataValidation>
    <dataValidation type="list" allowBlank="1" showErrorMessage="1" error="COLOCAR SOMENTE 1 OU 2" sqref="G20:G22">
      <formula1>$C$91:$C$92</formula1>
    </dataValidation>
    <dataValidation type="whole" allowBlank="1" showInputMessage="1" showErrorMessage="1" sqref="I52 I31 I45 I35 I56">
      <formula1>-75</formula1>
      <formula2>1500</formula2>
    </dataValidation>
    <dataValidation type="whole" allowBlank="1" showErrorMessage="1" error="DIGITE VALORES POSITIVOS PARA TAXAS DE REFRIGERAÇÃO" sqref="D35 D56 D45">
      <formula1>0</formula1>
      <formula2>100</formula2>
    </dataValidation>
    <dataValidation type="list" allowBlank="1" showErrorMessage="1" error="DIGITE O NÚMERO QUE REPRESENTA SEU TIPO DE USUÁRIO" sqref="AP3:AP7">
      <formula1>$AZ$21:$AZ$22</formula1>
    </dataValidation>
    <dataValidation type="list" allowBlank="1" showErrorMessage="1" error="DIGITE O NÚMERO DA ANÁLISE" sqref="AP9:AP18">
      <formula1>$AW$21:$AW$22</formula1>
    </dataValidation>
    <dataValidation type="whole" allowBlank="1" showErrorMessage="1" error="OS EQUIPAMENTOS POSSUEM TAXAS RESTRITAS DE AQUECIMENTO" sqref="D31 D41 D52">
      <formula1>0</formula1>
      <formula2>200</formula2>
    </dataValidation>
    <dataValidation type="whole" allowBlank="1" showInputMessage="1" showErrorMessage="1" sqref="H52 H31">
      <formula1>-85</formula1>
      <formula2>1500</formula2>
    </dataValidation>
    <dataValidation type="whole" operator="greaterThanOrEqual" allowBlank="1" showInputMessage="1" showErrorMessage="1" sqref="D27 J45 J56 H35 H56 H45">
      <formula1>-90</formula1>
    </dataValidation>
    <dataValidation type="whole" operator="greaterThanOrEqual" allowBlank="1" showInputMessage="1" showErrorMessage="1" sqref="J35">
      <formula1>-90</formula1>
    </dataValidation>
  </dataValidations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LAMAT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SIMULADOR DE CUSTO DE ANÁLISES LAMAT</dc:title>
  <dc:creator>JÚLIO VAGHETTI</dc:creator>
  <cp:lastModifiedBy>LAMAT</cp:lastModifiedBy>
  <dcterms:created xsi:type="dcterms:W3CDTF">2009-05-27T23:10:10Z</dcterms:created>
  <dcterms:modified xsi:type="dcterms:W3CDTF">2024-11-26T20:50:18Z</dcterms:modified>
</cp:coreProperties>
</file>